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\\serversp\program bases\ФАЙЛООБМЕННИК - общая информация\ВСЕМ  АУДИТОРАМ\НАЦПРОЕКТЫ 2020\СОВЕЩАНИЯ\Дайджест\01.12.2020\Дайджест для отправки - 1.12.2020\"/>
    </mc:Choice>
  </mc:AlternateContent>
  <xr:revisionPtr revIDLastSave="0" documentId="13_ncr:1_{20B967FE-6F6E-46BE-8B1F-B400F2C6132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2" sheetId="2" r:id="rId1"/>
    <sheet name="Лист3" sheetId="3" r:id="rId2"/>
  </sheets>
  <definedNames>
    <definedName name="_xlnm._FilterDatabase" localSheetId="0">Лист2!$A$6:$R$74</definedName>
    <definedName name="_xlnm.Print_Titles" localSheetId="0">Лист2!$3:$5</definedName>
    <definedName name="_xlnm.Print_Area" localSheetId="0">Лист2!$A$1:$R$94</definedName>
  </definedNames>
  <calcPr calcId="191029"/>
</workbook>
</file>

<file path=xl/calcChain.xml><?xml version="1.0" encoding="utf-8"?>
<calcChain xmlns="http://schemas.openxmlformats.org/spreadsheetml/2006/main">
  <c r="M27" i="2" l="1"/>
  <c r="J10" i="2"/>
  <c r="AH15" i="2" l="1"/>
  <c r="AH29" i="2"/>
  <c r="AH30" i="2"/>
  <c r="AH32" i="2"/>
  <c r="AH34" i="2"/>
  <c r="AH40" i="2"/>
  <c r="AH42" i="2"/>
  <c r="AH45" i="2"/>
  <c r="AH46" i="2"/>
  <c r="AH74" i="2"/>
  <c r="AH75" i="2"/>
  <c r="AH76" i="2"/>
  <c r="AH77" i="2"/>
  <c r="AH78" i="2"/>
  <c r="AH79" i="2"/>
  <c r="AF15" i="2"/>
  <c r="AF29" i="2"/>
  <c r="AF30" i="2"/>
  <c r="AF32" i="2"/>
  <c r="AF34" i="2"/>
  <c r="AF40" i="2"/>
  <c r="AF42" i="2"/>
  <c r="AF45" i="2"/>
  <c r="AF46" i="2"/>
  <c r="AF74" i="2"/>
  <c r="AF75" i="2"/>
  <c r="AF76" i="2"/>
  <c r="AF77" i="2"/>
  <c r="AF78" i="2"/>
  <c r="AF79" i="2"/>
  <c r="C53" i="2" l="1"/>
  <c r="G53" i="2"/>
  <c r="U53" i="2"/>
  <c r="T53" i="2" l="1"/>
  <c r="AH53" i="2"/>
  <c r="AF53" i="2"/>
  <c r="U15" i="2"/>
  <c r="U24" i="2"/>
  <c r="U32" i="2"/>
  <c r="U42" i="2"/>
  <c r="U45" i="2"/>
  <c r="U46" i="2"/>
  <c r="U51" i="2"/>
  <c r="U52" i="2"/>
  <c r="U54" i="2"/>
  <c r="U55" i="2"/>
  <c r="U56" i="2"/>
  <c r="U57" i="2"/>
  <c r="U58" i="2"/>
  <c r="U64" i="2"/>
  <c r="T15" i="2"/>
  <c r="T29" i="2"/>
  <c r="T30" i="2"/>
  <c r="T32" i="2"/>
  <c r="T34" i="2"/>
  <c r="T40" i="2"/>
  <c r="T42" i="2"/>
  <c r="T45" i="2"/>
  <c r="T46" i="2"/>
  <c r="G61" i="2"/>
  <c r="G22" i="2"/>
  <c r="T61" i="2" l="1"/>
  <c r="AH61" i="2"/>
  <c r="AF61" i="2"/>
  <c r="T22" i="2"/>
  <c r="AF22" i="2"/>
  <c r="AH22" i="2"/>
  <c r="Q25" i="3"/>
  <c r="G25" i="3"/>
  <c r="N16" i="3"/>
  <c r="C74" i="2"/>
  <c r="G73" i="2"/>
  <c r="C73" i="2"/>
  <c r="G72" i="2"/>
  <c r="C72" i="2"/>
  <c r="M71" i="2"/>
  <c r="G71" i="2"/>
  <c r="C71" i="2"/>
  <c r="G70" i="2"/>
  <c r="C70" i="2"/>
  <c r="R69" i="2"/>
  <c r="P69" i="2"/>
  <c r="O69" i="2"/>
  <c r="L69" i="2"/>
  <c r="J69" i="2"/>
  <c r="H69" i="2"/>
  <c r="F69" i="2"/>
  <c r="E69" i="2"/>
  <c r="I69" i="2" s="1"/>
  <c r="D69" i="2"/>
  <c r="Q68" i="2"/>
  <c r="M68" i="2"/>
  <c r="G68" i="2"/>
  <c r="C68" i="2"/>
  <c r="M67" i="2"/>
  <c r="G67" i="2"/>
  <c r="C67" i="2"/>
  <c r="Q66" i="2"/>
  <c r="M66" i="2"/>
  <c r="G66" i="2"/>
  <c r="C66" i="2"/>
  <c r="M65" i="2"/>
  <c r="G65" i="2"/>
  <c r="C65" i="2"/>
  <c r="G64" i="2"/>
  <c r="C64" i="2"/>
  <c r="R63" i="2"/>
  <c r="P63" i="2"/>
  <c r="O63" i="2"/>
  <c r="L63" i="2"/>
  <c r="J63" i="2"/>
  <c r="I63" i="2"/>
  <c r="H63" i="2"/>
  <c r="F63" i="2"/>
  <c r="E63" i="2"/>
  <c r="D63" i="2"/>
  <c r="Q62" i="2"/>
  <c r="M62" i="2"/>
  <c r="G62" i="2"/>
  <c r="C62" i="2"/>
  <c r="Q61" i="2"/>
  <c r="N61" i="2"/>
  <c r="U61" i="2" s="1"/>
  <c r="M61" i="2"/>
  <c r="K61" i="2"/>
  <c r="C61" i="2"/>
  <c r="Q60" i="2"/>
  <c r="M60" i="2"/>
  <c r="G60" i="2"/>
  <c r="C60" i="2"/>
  <c r="R59" i="2"/>
  <c r="P59" i="2"/>
  <c r="O59" i="2"/>
  <c r="L59" i="2"/>
  <c r="J59" i="2"/>
  <c r="I59" i="2"/>
  <c r="H59" i="2"/>
  <c r="E59" i="2"/>
  <c r="D59" i="2"/>
  <c r="Q58" i="2"/>
  <c r="G58" i="2"/>
  <c r="C58" i="2"/>
  <c r="G57" i="2"/>
  <c r="C57" i="2"/>
  <c r="I56" i="2"/>
  <c r="I52" i="2" s="1"/>
  <c r="H56" i="2"/>
  <c r="C56" i="2"/>
  <c r="G55" i="2"/>
  <c r="C55" i="2"/>
  <c r="G54" i="2"/>
  <c r="C54" i="2"/>
  <c r="R52" i="2"/>
  <c r="P52" i="2"/>
  <c r="O52" i="2"/>
  <c r="L52" i="2"/>
  <c r="J52" i="2"/>
  <c r="F52" i="2"/>
  <c r="E52" i="2"/>
  <c r="D52" i="2"/>
  <c r="G51" i="2"/>
  <c r="C51" i="2"/>
  <c r="Q50" i="2"/>
  <c r="M50" i="2"/>
  <c r="G50" i="2"/>
  <c r="C50" i="2"/>
  <c r="Q49" i="2"/>
  <c r="M49" i="2"/>
  <c r="G49" i="2"/>
  <c r="C49" i="2"/>
  <c r="R48" i="2"/>
  <c r="P48" i="2"/>
  <c r="O48" i="2"/>
  <c r="L48" i="2"/>
  <c r="J48" i="2"/>
  <c r="I48" i="2"/>
  <c r="H48" i="2"/>
  <c r="F48" i="2"/>
  <c r="E48" i="2"/>
  <c r="D48" i="2"/>
  <c r="Q47" i="2"/>
  <c r="M47" i="2"/>
  <c r="G47" i="2"/>
  <c r="C47" i="2"/>
  <c r="C46" i="2"/>
  <c r="C45" i="2"/>
  <c r="Q44" i="2"/>
  <c r="M44" i="2"/>
  <c r="G44" i="2"/>
  <c r="C44" i="2"/>
  <c r="M43" i="2"/>
  <c r="G43" i="2"/>
  <c r="C43" i="2"/>
  <c r="C42" i="2"/>
  <c r="R41" i="2"/>
  <c r="P41" i="2"/>
  <c r="O41" i="2"/>
  <c r="L41" i="2"/>
  <c r="J41" i="2"/>
  <c r="I41" i="2"/>
  <c r="H41" i="2"/>
  <c r="F41" i="2"/>
  <c r="E41" i="2"/>
  <c r="D41" i="2"/>
  <c r="Q40" i="2"/>
  <c r="N40" i="2"/>
  <c r="U40" i="2" s="1"/>
  <c r="M40" i="2"/>
  <c r="K40" i="2"/>
  <c r="Q39" i="2"/>
  <c r="M39" i="2"/>
  <c r="G39" i="2"/>
  <c r="C39" i="2"/>
  <c r="C37" i="2" s="1"/>
  <c r="Q38" i="2"/>
  <c r="M38" i="2"/>
  <c r="G38" i="2"/>
  <c r="R37" i="2"/>
  <c r="P37" i="2"/>
  <c r="O37" i="2"/>
  <c r="L37" i="2"/>
  <c r="J37" i="2"/>
  <c r="I37" i="2"/>
  <c r="H37" i="2"/>
  <c r="G37" i="2"/>
  <c r="F37" i="2"/>
  <c r="E37" i="2"/>
  <c r="D37" i="2"/>
  <c r="Q36" i="2"/>
  <c r="M36" i="2"/>
  <c r="G36" i="2"/>
  <c r="C36" i="2"/>
  <c r="Q35" i="2"/>
  <c r="M35" i="2"/>
  <c r="G35" i="2"/>
  <c r="C35" i="2"/>
  <c r="Q34" i="2"/>
  <c r="N34" i="2"/>
  <c r="U34" i="2" s="1"/>
  <c r="M34" i="2"/>
  <c r="K34" i="2"/>
  <c r="C34" i="2"/>
  <c r="Q33" i="2"/>
  <c r="M33" i="2"/>
  <c r="G33" i="2"/>
  <c r="C33" i="2"/>
  <c r="C32" i="2"/>
  <c r="Q31" i="2"/>
  <c r="M31" i="2"/>
  <c r="G31" i="2"/>
  <c r="C31" i="2"/>
  <c r="Q30" i="2"/>
  <c r="N30" i="2"/>
  <c r="U30" i="2" s="1"/>
  <c r="M30" i="2"/>
  <c r="K30" i="2"/>
  <c r="Q29" i="2"/>
  <c r="N29" i="2"/>
  <c r="U29" i="2" s="1"/>
  <c r="M29" i="2"/>
  <c r="K29" i="2"/>
  <c r="R28" i="2"/>
  <c r="P28" i="2"/>
  <c r="O28" i="2"/>
  <c r="J28" i="2"/>
  <c r="G28" i="2"/>
  <c r="Q27" i="2"/>
  <c r="G27" i="2"/>
  <c r="N27" i="2" s="1"/>
  <c r="U27" i="2" s="1"/>
  <c r="Q26" i="2"/>
  <c r="M26" i="2"/>
  <c r="I26" i="2"/>
  <c r="I25" i="2" s="1"/>
  <c r="H26" i="2"/>
  <c r="C26" i="2"/>
  <c r="R25" i="2"/>
  <c r="P25" i="2"/>
  <c r="O25" i="2"/>
  <c r="L25" i="2"/>
  <c r="J25" i="2"/>
  <c r="F25" i="2"/>
  <c r="E25" i="2"/>
  <c r="D25" i="2"/>
  <c r="G24" i="2"/>
  <c r="C24" i="2"/>
  <c r="Q23" i="2"/>
  <c r="M23" i="2"/>
  <c r="G23" i="2"/>
  <c r="C23" i="2"/>
  <c r="N22" i="2"/>
  <c r="U22" i="2" s="1"/>
  <c r="M22" i="2"/>
  <c r="K22" i="2"/>
  <c r="C22" i="2"/>
  <c r="Q21" i="2"/>
  <c r="M21" i="2"/>
  <c r="G21" i="2"/>
  <c r="C21" i="2"/>
  <c r="Q20" i="2"/>
  <c r="M20" i="2"/>
  <c r="G20" i="2"/>
  <c r="C20" i="2"/>
  <c r="Q19" i="2"/>
  <c r="M19" i="2"/>
  <c r="G19" i="2"/>
  <c r="C19" i="2"/>
  <c r="Q18" i="2"/>
  <c r="M18" i="2"/>
  <c r="G18" i="2"/>
  <c r="C18" i="2"/>
  <c r="R17" i="2"/>
  <c r="P17" i="2"/>
  <c r="O17" i="2"/>
  <c r="L17" i="2"/>
  <c r="J17" i="2"/>
  <c r="I17" i="2"/>
  <c r="H17" i="2"/>
  <c r="F17" i="2"/>
  <c r="E17" i="2"/>
  <c r="D17" i="2"/>
  <c r="Q16" i="2"/>
  <c r="M16" i="2"/>
  <c r="G16" i="2"/>
  <c r="C16" i="2"/>
  <c r="C15" i="2"/>
  <c r="Q14" i="2"/>
  <c r="M14" i="2"/>
  <c r="G14" i="2"/>
  <c r="C14" i="2"/>
  <c r="Q13" i="2"/>
  <c r="M13" i="2"/>
  <c r="Q12" i="2"/>
  <c r="M12" i="2"/>
  <c r="Q11" i="2"/>
  <c r="M11" i="2"/>
  <c r="G11" i="2"/>
  <c r="R10" i="2"/>
  <c r="R9" i="2" s="1"/>
  <c r="Q10" i="2"/>
  <c r="L10" i="2"/>
  <c r="I10" i="2"/>
  <c r="H10" i="2"/>
  <c r="Q9" i="2"/>
  <c r="M9" i="2"/>
  <c r="G9" i="2"/>
  <c r="C9" i="2"/>
  <c r="M8" i="2"/>
  <c r="I8" i="2"/>
  <c r="I7" i="2" s="1"/>
  <c r="C8" i="2"/>
  <c r="P7" i="2"/>
  <c r="O7" i="2"/>
  <c r="L7" i="2"/>
  <c r="J7" i="2"/>
  <c r="H7" i="2"/>
  <c r="F7" i="2"/>
  <c r="E7" i="2"/>
  <c r="D7" i="2"/>
  <c r="T57" i="2" l="1"/>
  <c r="AH57" i="2"/>
  <c r="AF57" i="2"/>
  <c r="AH63" i="2"/>
  <c r="N71" i="2"/>
  <c r="AF71" i="2"/>
  <c r="AH71" i="2"/>
  <c r="AH16" i="2"/>
  <c r="AF16" i="2"/>
  <c r="K31" i="2"/>
  <c r="AF31" i="2"/>
  <c r="AH31" i="2"/>
  <c r="AF37" i="2"/>
  <c r="AH37" i="2"/>
  <c r="T39" i="2"/>
  <c r="AF39" i="2"/>
  <c r="AH39" i="2"/>
  <c r="N47" i="2"/>
  <c r="U47" i="2" s="1"/>
  <c r="AF47" i="2"/>
  <c r="AH47" i="2"/>
  <c r="T54" i="2"/>
  <c r="AF54" i="2"/>
  <c r="AH54" i="2"/>
  <c r="T64" i="2"/>
  <c r="AF64" i="2"/>
  <c r="AH64" i="2"/>
  <c r="AF68" i="2"/>
  <c r="AH68" i="2"/>
  <c r="AH69" i="2"/>
  <c r="AH73" i="2"/>
  <c r="AF73" i="2"/>
  <c r="AF17" i="2"/>
  <c r="T33" i="2"/>
  <c r="AF33" i="2"/>
  <c r="AH33" i="2"/>
  <c r="T58" i="2"/>
  <c r="AF58" i="2"/>
  <c r="AH58" i="2"/>
  <c r="AF60" i="2"/>
  <c r="AH60" i="2"/>
  <c r="T66" i="2"/>
  <c r="AF66" i="2"/>
  <c r="AH66" i="2"/>
  <c r="AF67" i="2"/>
  <c r="AH67" i="2"/>
  <c r="AF70" i="2"/>
  <c r="AH70" i="2"/>
  <c r="T9" i="2"/>
  <c r="AF9" i="2"/>
  <c r="AH9" i="2"/>
  <c r="T14" i="2"/>
  <c r="AF14" i="2"/>
  <c r="AH14" i="2"/>
  <c r="N43" i="2"/>
  <c r="U43" i="2" s="1"/>
  <c r="AF43" i="2"/>
  <c r="AH43" i="2"/>
  <c r="AF38" i="2"/>
  <c r="AH38" i="2"/>
  <c r="AH59" i="2"/>
  <c r="T18" i="2"/>
  <c r="AF18" i="2"/>
  <c r="AH18" i="2"/>
  <c r="AF19" i="2"/>
  <c r="AH19" i="2"/>
  <c r="T20" i="2"/>
  <c r="AH20" i="2"/>
  <c r="AF20" i="2"/>
  <c r="AF21" i="2"/>
  <c r="AH21" i="2"/>
  <c r="T23" i="2"/>
  <c r="AF23" i="2"/>
  <c r="AH23" i="2"/>
  <c r="T24" i="2"/>
  <c r="AH24" i="2"/>
  <c r="AF24" i="2"/>
  <c r="N35" i="2"/>
  <c r="U35" i="2" s="1"/>
  <c r="AF35" i="2"/>
  <c r="AH35" i="2"/>
  <c r="K36" i="2"/>
  <c r="AH36" i="2"/>
  <c r="AF36" i="2"/>
  <c r="T44" i="2"/>
  <c r="AH44" i="2"/>
  <c r="AF44" i="2"/>
  <c r="K49" i="2"/>
  <c r="AH49" i="2"/>
  <c r="AF49" i="2"/>
  <c r="AF50" i="2"/>
  <c r="AH50" i="2"/>
  <c r="T51" i="2"/>
  <c r="AF51" i="2"/>
  <c r="AH51" i="2"/>
  <c r="T55" i="2"/>
  <c r="AF55" i="2"/>
  <c r="AH55" i="2"/>
  <c r="T62" i="2"/>
  <c r="AF62" i="2"/>
  <c r="AH62" i="2"/>
  <c r="AH65" i="2"/>
  <c r="AF65" i="2"/>
  <c r="AF72" i="2"/>
  <c r="AH72" i="2"/>
  <c r="AF48" i="2"/>
  <c r="AH48" i="2"/>
  <c r="AH27" i="2"/>
  <c r="AF27" i="2"/>
  <c r="AH28" i="2"/>
  <c r="AF28" i="2"/>
  <c r="R7" i="2"/>
  <c r="R6" i="2" s="1"/>
  <c r="AF12" i="2"/>
  <c r="AH12" i="2"/>
  <c r="AF13" i="2"/>
  <c r="AH13" i="2"/>
  <c r="T11" i="2"/>
  <c r="AH11" i="2"/>
  <c r="AF11" i="2"/>
  <c r="N39" i="2"/>
  <c r="U39" i="2" s="1"/>
  <c r="Q63" i="2"/>
  <c r="G69" i="2"/>
  <c r="N69" i="2" s="1"/>
  <c r="D6" i="2"/>
  <c r="K39" i="2"/>
  <c r="Q48" i="2"/>
  <c r="G8" i="2"/>
  <c r="M17" i="2"/>
  <c r="G26" i="2"/>
  <c r="T28" i="2"/>
  <c r="Q59" i="2"/>
  <c r="Q28" i="2"/>
  <c r="F6" i="2"/>
  <c r="M48" i="2"/>
  <c r="M63" i="2"/>
  <c r="M69" i="2"/>
  <c r="G10" i="2"/>
  <c r="N10" i="2" s="1"/>
  <c r="U10" i="2" s="1"/>
  <c r="G56" i="2"/>
  <c r="C7" i="2"/>
  <c r="N44" i="2"/>
  <c r="U44" i="2" s="1"/>
  <c r="C52" i="2"/>
  <c r="K58" i="2"/>
  <c r="G59" i="2"/>
  <c r="N59" i="2" s="1"/>
  <c r="U59" i="2" s="1"/>
  <c r="K33" i="2"/>
  <c r="H52" i="2"/>
  <c r="Q7" i="2"/>
  <c r="Q17" i="2"/>
  <c r="M25" i="2"/>
  <c r="N33" i="2"/>
  <c r="U33" i="2" s="1"/>
  <c r="K9" i="2"/>
  <c r="N14" i="2"/>
  <c r="U14" i="2" s="1"/>
  <c r="K16" i="2"/>
  <c r="T16" i="2"/>
  <c r="K18" i="2"/>
  <c r="N20" i="2"/>
  <c r="U20" i="2" s="1"/>
  <c r="K23" i="2"/>
  <c r="N31" i="2"/>
  <c r="U31" i="2" s="1"/>
  <c r="T31" i="2"/>
  <c r="C25" i="2"/>
  <c r="Q37" i="2"/>
  <c r="K50" i="2"/>
  <c r="T50" i="2"/>
  <c r="G63" i="2"/>
  <c r="N63" i="2" s="1"/>
  <c r="U63" i="2" s="1"/>
  <c r="T65" i="2"/>
  <c r="E6" i="2"/>
  <c r="N19" i="2"/>
  <c r="U19" i="2" s="1"/>
  <c r="T19" i="2"/>
  <c r="K35" i="2"/>
  <c r="T35" i="2"/>
  <c r="K62" i="2"/>
  <c r="K66" i="2"/>
  <c r="K68" i="2"/>
  <c r="T68" i="2"/>
  <c r="J6" i="2"/>
  <c r="N9" i="2"/>
  <c r="U9" i="2" s="1"/>
  <c r="K14" i="2"/>
  <c r="N16" i="2"/>
  <c r="U16" i="2" s="1"/>
  <c r="C17" i="2"/>
  <c r="N18" i="2"/>
  <c r="U18" i="2" s="1"/>
  <c r="K20" i="2"/>
  <c r="N23" i="2"/>
  <c r="U23" i="2" s="1"/>
  <c r="K28" i="2"/>
  <c r="N36" i="2"/>
  <c r="U36" i="2" s="1"/>
  <c r="T36" i="2"/>
  <c r="K37" i="2"/>
  <c r="N37" i="2"/>
  <c r="U37" i="2" s="1"/>
  <c r="T37" i="2"/>
  <c r="N38" i="2"/>
  <c r="U38" i="2" s="1"/>
  <c r="T38" i="2"/>
  <c r="C41" i="2"/>
  <c r="K47" i="2"/>
  <c r="T47" i="2"/>
  <c r="N50" i="2"/>
  <c r="U50" i="2" s="1"/>
  <c r="N60" i="2"/>
  <c r="U60" i="2" s="1"/>
  <c r="T60" i="2"/>
  <c r="C59" i="2"/>
  <c r="N65" i="2"/>
  <c r="U65" i="2" s="1"/>
  <c r="N67" i="2"/>
  <c r="U67" i="2" s="1"/>
  <c r="T67" i="2"/>
  <c r="N21" i="2"/>
  <c r="U21" i="2" s="1"/>
  <c r="T21" i="2"/>
  <c r="G41" i="2"/>
  <c r="K41" i="2" s="1"/>
  <c r="T43" i="2"/>
  <c r="N49" i="2"/>
  <c r="U49" i="2" s="1"/>
  <c r="T49" i="2"/>
  <c r="C48" i="2"/>
  <c r="K60" i="2"/>
  <c r="N62" i="2"/>
  <c r="U62" i="2" s="1"/>
  <c r="C63" i="2"/>
  <c r="N66" i="2"/>
  <c r="U66" i="2" s="1"/>
  <c r="N68" i="2"/>
  <c r="U68" i="2" s="1"/>
  <c r="C69" i="2"/>
  <c r="O6" i="2"/>
  <c r="Q41" i="2"/>
  <c r="Q25" i="2"/>
  <c r="K11" i="2"/>
  <c r="N12" i="2"/>
  <c r="U12" i="2" s="1"/>
  <c r="T12" i="2"/>
  <c r="N13" i="2"/>
  <c r="U13" i="2" s="1"/>
  <c r="T13" i="2"/>
  <c r="K12" i="2"/>
  <c r="N11" i="2"/>
  <c r="U11" i="2" s="1"/>
  <c r="M28" i="2"/>
  <c r="K27" i="2"/>
  <c r="T27" i="2"/>
  <c r="N28" i="2"/>
  <c r="U28" i="2" s="1"/>
  <c r="P6" i="2"/>
  <c r="K38" i="2"/>
  <c r="M41" i="2"/>
  <c r="K71" i="2"/>
  <c r="M10" i="2"/>
  <c r="G17" i="2"/>
  <c r="AH17" i="2" s="1"/>
  <c r="H25" i="2"/>
  <c r="M37" i="2"/>
  <c r="K43" i="2"/>
  <c r="G48" i="2"/>
  <c r="N48" i="2" s="1"/>
  <c r="U48" i="2" s="1"/>
  <c r="I6" i="2"/>
  <c r="K65" i="2"/>
  <c r="K13" i="2"/>
  <c r="K19" i="2"/>
  <c r="K21" i="2"/>
  <c r="K67" i="2"/>
  <c r="L6" i="2"/>
  <c r="M7" i="2"/>
  <c r="M59" i="2"/>
  <c r="AF59" i="2" l="1"/>
  <c r="AH41" i="2"/>
  <c r="AF63" i="2"/>
  <c r="T56" i="2"/>
  <c r="AF56" i="2"/>
  <c r="AH56" i="2"/>
  <c r="G7" i="2"/>
  <c r="AH8" i="2"/>
  <c r="AF8" i="2"/>
  <c r="AF41" i="2"/>
  <c r="AF69" i="2"/>
  <c r="T26" i="2"/>
  <c r="AH26" i="2"/>
  <c r="AF26" i="2"/>
  <c r="K10" i="2"/>
  <c r="AH10" i="2"/>
  <c r="T10" i="2"/>
  <c r="AF10" i="2"/>
  <c r="N17" i="2"/>
  <c r="U17" i="2" s="1"/>
  <c r="AB17" i="2"/>
  <c r="AC17" i="2" s="1"/>
  <c r="H6" i="2"/>
  <c r="K69" i="2"/>
  <c r="T63" i="2"/>
  <c r="N8" i="2"/>
  <c r="U8" i="2" s="1"/>
  <c r="K63" i="2"/>
  <c r="K8" i="2"/>
  <c r="N41" i="2"/>
  <c r="U41" i="2" s="1"/>
  <c r="T59" i="2"/>
  <c r="K59" i="2"/>
  <c r="T8" i="2"/>
  <c r="G52" i="2"/>
  <c r="M6" i="2"/>
  <c r="G25" i="2"/>
  <c r="K26" i="2"/>
  <c r="N26" i="2"/>
  <c r="U26" i="2" s="1"/>
  <c r="T48" i="2"/>
  <c r="C6" i="2"/>
  <c r="T17" i="2"/>
  <c r="Q6" i="2"/>
  <c r="T41" i="2"/>
  <c r="K17" i="2"/>
  <c r="K48" i="2"/>
  <c r="K52" i="2" l="1"/>
  <c r="AF52" i="2"/>
  <c r="AH52" i="2"/>
  <c r="K7" i="2"/>
  <c r="AH7" i="2"/>
  <c r="AF7" i="2"/>
  <c r="N7" i="2"/>
  <c r="U7" i="2" s="1"/>
  <c r="T7" i="2"/>
  <c r="K25" i="2"/>
  <c r="AH25" i="2"/>
  <c r="AF25" i="2"/>
  <c r="T52" i="2"/>
  <c r="T25" i="2"/>
  <c r="N25" i="2"/>
  <c r="U25" i="2" s="1"/>
  <c r="G6" i="2"/>
  <c r="N6" i="2" l="1"/>
  <c r="U6" i="2" s="1"/>
  <c r="AF6" i="2"/>
  <c r="AH6" i="2"/>
  <c r="K6" i="2"/>
  <c r="T6" i="2"/>
</calcChain>
</file>

<file path=xl/sharedStrings.xml><?xml version="1.0" encoding="utf-8"?>
<sst xmlns="http://schemas.openxmlformats.org/spreadsheetml/2006/main" count="150" uniqueCount="131">
  <si>
    <t>Кассовое исполнение</t>
  </si>
  <si>
    <t>Всего</t>
  </si>
  <si>
    <t>№</t>
  </si>
  <si>
    <t>Перечень региональных проектов в рамках нацпроектов</t>
  </si>
  <si>
    <t>Предусмотрено по НП (РП)</t>
  </si>
  <si>
    <t>Предусмотрено по данным Минфина РД</t>
  </si>
  <si>
    <t>Профинансировано (Минфин РД)</t>
  </si>
  <si>
    <t xml:space="preserve"> Фед. бюджет</t>
  </si>
  <si>
    <t>Респ. бюджет</t>
  </si>
  <si>
    <t>Иные</t>
  </si>
  <si>
    <t>Сумма</t>
  </si>
  <si>
    <t>план</t>
  </si>
  <si>
    <t>факт</t>
  </si>
  <si>
    <t>сумма</t>
  </si>
  <si>
    <t>ВСЕГО</t>
  </si>
  <si>
    <t>I.</t>
  </si>
  <si>
    <t xml:space="preserve"> НП "Демография"</t>
  </si>
  <si>
    <t>II.</t>
  </si>
  <si>
    <t>НП "Здравоохранение"</t>
  </si>
  <si>
    <t xml:space="preserve"> </t>
  </si>
  <si>
    <r>
      <rPr>
        <b/>
        <sz val="10"/>
        <rFont val="Times New Roman"/>
        <family val="1"/>
        <charset val="204"/>
      </rPr>
      <t xml:space="preserve">5. </t>
    </r>
    <r>
      <rPr>
        <sz val="10"/>
        <rFont val="Times New Roman"/>
        <family val="1"/>
        <charset val="204"/>
      </rPr>
      <t>"Обеспечение медицинских организаций системы здравоохранения квалифицированными кадрами"</t>
    </r>
  </si>
  <si>
    <t>III</t>
  </si>
  <si>
    <t>НП "Образование"</t>
  </si>
  <si>
    <t>IV</t>
  </si>
  <si>
    <t>НП "Жилье и городская среда"</t>
  </si>
  <si>
    <t>1. "Жилье"</t>
  </si>
  <si>
    <t>2. "Формирование комфортной городской среды"</t>
  </si>
  <si>
    <t>V.</t>
  </si>
  <si>
    <t>НП "Экология"</t>
  </si>
  <si>
    <t>VI</t>
  </si>
  <si>
    <t>НП "Безопасные и качественные автомобильные дороги"</t>
  </si>
  <si>
    <t>VII</t>
  </si>
  <si>
    <t xml:space="preserve"> НП "Цифровая экономика</t>
  </si>
  <si>
    <t>VIII</t>
  </si>
  <si>
    <t xml:space="preserve"> НП "Культура"</t>
  </si>
  <si>
    <t>1. "Культурная среда"</t>
  </si>
  <si>
    <t>2."Творческие люди"</t>
  </si>
  <si>
    <t>3. "Цифровая культура"</t>
  </si>
  <si>
    <t>IX.</t>
  </si>
  <si>
    <t>НП "Малое предпринимательство и поддержка индивидуальной предпринимательской инициативы"</t>
  </si>
  <si>
    <t>1. "Улучшение условий ведения предпринимательской деятельности"</t>
  </si>
  <si>
    <t>2. "Расширение доступа субъектов малого и среднего предпринимательства к льготному финансированию"</t>
  </si>
  <si>
    <t>НП "Международная кооперация и экспорт"</t>
  </si>
  <si>
    <t xml:space="preserve">%  плановых назначений  </t>
  </si>
  <si>
    <t xml:space="preserve">НП "Призводительность труда и поддержка занятости" </t>
  </si>
  <si>
    <t>1. Системные меры по повышению производительности труда</t>
  </si>
  <si>
    <t>3.  Поддержка занятости: трудоустройство, обучение, развитие инфраструктуры</t>
  </si>
  <si>
    <t>X</t>
  </si>
  <si>
    <t>XI</t>
  </si>
  <si>
    <t>НП "Демография" и НП "Здравоохранение"</t>
  </si>
  <si>
    <t>"Даглес"</t>
  </si>
  <si>
    <t>Средства муниципалитетов</t>
  </si>
  <si>
    <t xml:space="preserve">НП "Международная кооперация и экспорт" </t>
  </si>
  <si>
    <t>НП "МСП.."</t>
  </si>
  <si>
    <t xml:space="preserve">2. Реализация мероприятий по повышению производительности труда и экспертная поддержка предприятий  </t>
  </si>
  <si>
    <t>7. "Социальная активность"</t>
  </si>
  <si>
    <t>ТФОМС, ФСС</t>
  </si>
  <si>
    <t>НП "Наука"</t>
  </si>
  <si>
    <t>XII</t>
  </si>
  <si>
    <t xml:space="preserve">Предусмотрено </t>
  </si>
  <si>
    <t>млн рублей</t>
  </si>
  <si>
    <t>% финансирования (гр.6/  гр.3*100)</t>
  </si>
  <si>
    <t>% от финансирования  (гр.8/ гр.6*100)</t>
  </si>
  <si>
    <t>% от годовых назначений   (гр.8/ гр.3*100)</t>
  </si>
  <si>
    <t>%                   (гр.12/ гр.15*100)</t>
  </si>
  <si>
    <t xml:space="preserve">Профинан сировано  </t>
  </si>
  <si>
    <t xml:space="preserve"> Софинансирование за счет средств, получателей грантов</t>
  </si>
  <si>
    <t xml:space="preserve">Создание дополнительных мест для детей в возрасте от 2 месяцев до 3 лет  </t>
  </si>
  <si>
    <t xml:space="preserve">Создание дополнительных мест для детей в возрасте от 1,5 до 3 лет  </t>
  </si>
  <si>
    <t>2.1. Сады (ясли), в том числе:</t>
  </si>
  <si>
    <t>2.2. Переобучение и повышение квалификации женщин в период отпуска по уходу за ребенком в возрасте до трех лет</t>
  </si>
  <si>
    <t>Примечание:</t>
  </si>
  <si>
    <t>Фонд реформирования ЖКХ</t>
  </si>
  <si>
    <t>На реализацию национальных проектов предусмотрены иные средства - 1 805,66 млн рублей, в том числе: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</si>
  <si>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Информация по контрактам приведена с учетом контрактов, заключенных в 2019, срок исполнения которых запланирован на 2020 год.  </t>
    </r>
  </si>
  <si>
    <r>
      <rPr>
        <vertAlign val="superscript"/>
        <sz val="11"/>
        <color rgb="FF000000"/>
        <rFont val="Times New Roman"/>
        <family val="1"/>
        <charset val="204"/>
      </rPr>
      <t>1</t>
    </r>
    <r>
      <rPr>
        <sz val="11"/>
        <color rgb="FF000000"/>
        <rFont val="Times New Roman"/>
        <family val="1"/>
        <charset val="204"/>
      </rPr>
      <t xml:space="preserve"> Информация по контрактам приведена с учетом контрактов, заключенных в 2019, срок исполнения которых запланирован на 2020 год.  </t>
    </r>
  </si>
  <si>
    <t>НП "Жилье и ГС"</t>
  </si>
  <si>
    <t>Средства  ГБПОУ РД "ТК им.Р.Н.Ашуралиева"</t>
  </si>
  <si>
    <t>Контракты (договоры)</t>
  </si>
  <si>
    <r>
      <t>3.</t>
    </r>
    <r>
      <rPr>
        <sz val="10"/>
        <color theme="1"/>
        <rFont val="Times New Roman"/>
        <family val="1"/>
        <charset val="204"/>
      </rPr>
      <t xml:space="preserve"> "Логистика международной торговли"</t>
    </r>
  </si>
  <si>
    <r>
      <t xml:space="preserve">4. </t>
    </r>
    <r>
      <rPr>
        <sz val="10"/>
        <color theme="1"/>
        <rFont val="Times New Roman"/>
        <family val="1"/>
        <charset val="204"/>
      </rPr>
      <t>"Экспорт услуг"</t>
    </r>
  </si>
  <si>
    <r>
      <t>5.</t>
    </r>
    <r>
      <rPr>
        <sz val="10"/>
        <color theme="1"/>
        <rFont val="Times New Roman"/>
        <family val="1"/>
        <charset val="204"/>
      </rPr>
      <t xml:space="preserve">  "Системные меры содействия международной кооперации и экспорту"</t>
    </r>
  </si>
  <si>
    <t>ГВСУ №4 (16 школ)</t>
  </si>
  <si>
    <t>1.1.Создание (обновление) материально-технической базы в общеобразовательных организациях</t>
  </si>
  <si>
    <t>1.2.Школы (всего)</t>
  </si>
  <si>
    <r>
      <t>1</t>
    </r>
    <r>
      <rPr>
        <sz val="10"/>
        <rFont val="Times New Roman"/>
        <family val="1"/>
        <charset val="204"/>
      </rPr>
      <t>."Финансовая поддержка семей при рождении детей"</t>
    </r>
  </si>
  <si>
    <r>
      <t>3.</t>
    </r>
    <r>
      <rPr>
        <sz val="10"/>
        <rFont val="Times New Roman"/>
        <family val="1"/>
        <charset val="204"/>
      </rPr>
      <t xml:space="preserve">   "Старшее поколение"</t>
    </r>
  </si>
  <si>
    <r>
      <t>4</t>
    </r>
    <r>
      <rPr>
        <sz val="10"/>
        <rFont val="Times New Roman"/>
        <family val="1"/>
        <charset val="204"/>
      </rPr>
      <t>. "Укрепление общественного здоровья в Республике Дагестан"</t>
    </r>
  </si>
  <si>
    <r>
      <t>5. "</t>
    </r>
    <r>
      <rPr>
        <sz val="10"/>
        <rFont val="Times New Roman"/>
        <family val="1"/>
        <charset val="204"/>
      </rPr>
      <t>Спорт – норма жизни"</t>
    </r>
  </si>
  <si>
    <r>
      <t>1.</t>
    </r>
    <r>
      <rPr>
        <sz val="10"/>
        <rFont val="Times New Roman"/>
        <family val="1"/>
        <charset val="204"/>
      </rPr>
      <t xml:space="preserve">  "Развитие системы оказания  первичной медико-санитарной помощи"</t>
    </r>
  </si>
  <si>
    <r>
      <t>2.</t>
    </r>
    <r>
      <rPr>
        <sz val="10"/>
        <rFont val="Times New Roman"/>
        <family val="1"/>
        <charset val="204"/>
      </rPr>
      <t xml:space="preserve"> "Борьба с сердечно-сосудистыми заболеваниями"</t>
    </r>
  </si>
  <si>
    <r>
      <t>3.</t>
    </r>
    <r>
      <rPr>
        <sz val="10"/>
        <rFont val="Times New Roman"/>
        <family val="1"/>
        <charset val="204"/>
      </rPr>
      <t xml:space="preserve">  "Борьба с онкологическими заболеваниями"</t>
    </r>
  </si>
  <si>
    <r>
      <t>4.</t>
    </r>
    <r>
      <rPr>
        <sz val="10"/>
        <rFont val="Times New Roman"/>
        <family val="1"/>
        <charset val="204"/>
      </rPr>
      <t xml:space="preserve"> "Развитие детского здравоохранения, включая создание современной инфраструктуры оказания медицинской помощи детям"</t>
    </r>
  </si>
  <si>
    <r>
      <t xml:space="preserve">5. </t>
    </r>
    <r>
      <rPr>
        <sz val="10"/>
        <rFont val="Times New Roman"/>
        <family val="1"/>
        <charset val="204"/>
      </rPr>
      <t>"Обеспечение медицинских организаций системы здравоохранения квалифицированными кадрами"</t>
    </r>
  </si>
  <si>
    <r>
      <t>6.</t>
    </r>
    <r>
      <rPr>
        <sz val="10"/>
        <rFont val="Times New Roman"/>
        <family val="1"/>
        <charset val="204"/>
      </rPr>
      <t xml:space="preserve"> "Создание единого цифрового контура в здравоохранении на основе единой информационной  системы здравоохранения (ЕГИСЗ)"</t>
    </r>
  </si>
  <si>
    <r>
      <t>7</t>
    </r>
    <r>
      <rPr>
        <sz val="10"/>
        <rFont val="Times New Roman"/>
        <family val="1"/>
        <charset val="204"/>
      </rPr>
      <t>."Развитие экспорта медицинских услуг"</t>
    </r>
  </si>
  <si>
    <r>
      <t>2.</t>
    </r>
    <r>
      <rPr>
        <sz val="10"/>
        <rFont val="Times New Roman"/>
        <family val="1"/>
        <charset val="204"/>
      </rPr>
      <t xml:space="preserve"> "Успех каждого ребенка"</t>
    </r>
  </si>
  <si>
    <r>
      <t>3.</t>
    </r>
    <r>
      <rPr>
        <sz val="10"/>
        <rFont val="Times New Roman"/>
        <family val="1"/>
        <charset val="204"/>
      </rPr>
      <t xml:space="preserve">  "Поддержка семей, имеющих детей"</t>
    </r>
  </si>
  <si>
    <r>
      <t>4.</t>
    </r>
    <r>
      <rPr>
        <sz val="10"/>
        <rFont val="Times New Roman"/>
        <family val="1"/>
        <charset val="204"/>
      </rPr>
      <t xml:space="preserve">  "Цифровая образовательная среда"</t>
    </r>
  </si>
  <si>
    <r>
      <t>5.</t>
    </r>
    <r>
      <rPr>
        <sz val="10"/>
        <rFont val="Times New Roman"/>
        <family val="1"/>
        <charset val="204"/>
      </rPr>
      <t xml:space="preserve">  "Учитель будущего"</t>
    </r>
  </si>
  <si>
    <r>
      <t>1.</t>
    </r>
    <r>
      <rPr>
        <sz val="10"/>
        <rFont val="Times New Roman"/>
        <family val="1"/>
        <charset val="204"/>
      </rPr>
      <t>"Чистая страна"</t>
    </r>
  </si>
  <si>
    <r>
      <t>3</t>
    </r>
    <r>
      <rPr>
        <sz val="10"/>
        <rFont val="Times New Roman"/>
        <family val="1"/>
        <charset val="204"/>
      </rPr>
      <t>. "Чистая вода"</t>
    </r>
  </si>
  <si>
    <r>
      <t xml:space="preserve">4. </t>
    </r>
    <r>
      <rPr>
        <sz val="10"/>
        <rFont val="Times New Roman"/>
        <family val="1"/>
        <charset val="204"/>
      </rPr>
      <t>"Сохранение уникальных водных объектов"</t>
    </r>
  </si>
  <si>
    <r>
      <t>5.</t>
    </r>
    <r>
      <rPr>
        <sz val="10"/>
        <rFont val="Times New Roman"/>
        <family val="1"/>
        <charset val="204"/>
      </rPr>
      <t xml:space="preserve"> "Сохранение биологического разнообразия"</t>
    </r>
  </si>
  <si>
    <r>
      <t>1.</t>
    </r>
    <r>
      <rPr>
        <sz val="10"/>
        <rFont val="Times New Roman"/>
        <family val="1"/>
        <charset val="204"/>
      </rPr>
      <t xml:space="preserve"> "Дорожная сеть"</t>
    </r>
  </si>
  <si>
    <r>
      <t>2</t>
    </r>
    <r>
      <rPr>
        <sz val="10"/>
        <rFont val="Times New Roman"/>
        <family val="1"/>
        <charset val="204"/>
      </rPr>
      <t>. "Общесистемные меры развития дорожного хозяйства"</t>
    </r>
  </si>
  <si>
    <r>
      <t xml:space="preserve">3. </t>
    </r>
    <r>
      <rPr>
        <sz val="10"/>
        <rFont val="Times New Roman"/>
        <family val="1"/>
        <charset val="204"/>
      </rPr>
      <t>"Безопасность дорожного движения"</t>
    </r>
  </si>
  <si>
    <r>
      <t>1.</t>
    </r>
    <r>
      <rPr>
        <sz val="10"/>
        <rFont val="Times New Roman"/>
        <family val="1"/>
        <charset val="204"/>
      </rPr>
      <t xml:space="preserve"> "Нормативное регулирование цифровой среды"</t>
    </r>
  </si>
  <si>
    <r>
      <t>3.</t>
    </r>
    <r>
      <rPr>
        <sz val="10"/>
        <rFont val="Times New Roman"/>
        <family val="1"/>
        <charset val="204"/>
      </rPr>
      <t xml:space="preserve"> "Создание системы акселерации объектов малого и среднего предпринимательства"</t>
    </r>
  </si>
  <si>
    <r>
      <t>4.</t>
    </r>
    <r>
      <rPr>
        <sz val="10"/>
        <rFont val="Times New Roman"/>
        <family val="1"/>
        <charset val="204"/>
      </rPr>
      <t xml:space="preserve"> "Создание системы поддержки фермеров и развитие сельской кооперации"</t>
    </r>
  </si>
  <si>
    <r>
      <t>5</t>
    </r>
    <r>
      <rPr>
        <sz val="10"/>
        <rFont val="Times New Roman"/>
        <family val="1"/>
        <charset val="204"/>
      </rPr>
      <t>. "Популяризация предпринимательства"</t>
    </r>
  </si>
  <si>
    <r>
      <t xml:space="preserve">1. </t>
    </r>
    <r>
      <rPr>
        <sz val="10"/>
        <rFont val="Times New Roman"/>
        <family val="1"/>
        <charset val="204"/>
      </rPr>
      <t>"Промышленный экспорт"</t>
    </r>
  </si>
  <si>
    <r>
      <t>2</t>
    </r>
    <r>
      <rPr>
        <sz val="10"/>
        <rFont val="Times New Roman"/>
        <family val="1"/>
        <charset val="204"/>
      </rPr>
      <t>. "Экспорт продукции АПК"</t>
    </r>
  </si>
  <si>
    <r>
      <t>1</t>
    </r>
    <r>
      <rPr>
        <sz val="10"/>
        <rFont val="Times New Roman"/>
        <family val="1"/>
        <charset val="204"/>
      </rPr>
      <t>. "Современная школа"</t>
    </r>
    <r>
      <rPr>
        <vertAlign val="superscript"/>
        <sz val="10"/>
        <rFont val="Times New Roman"/>
        <family val="1"/>
        <charset val="204"/>
      </rPr>
      <t>2</t>
    </r>
  </si>
  <si>
    <r>
      <t>2.</t>
    </r>
    <r>
      <rPr>
        <sz val="10"/>
        <rFont val="Times New Roman"/>
        <family val="1"/>
        <charset val="204"/>
      </rPr>
      <t xml:space="preserve"> "Содействие занятости женщин – создание условий дошкольного образования для детей в возрасте до трех лет"</t>
    </r>
    <r>
      <rPr>
        <b/>
        <vertAlign val="superscript"/>
        <sz val="10"/>
        <rFont val="Times New Roman"/>
        <family val="1"/>
        <charset val="204"/>
      </rPr>
      <t>1</t>
    </r>
  </si>
  <si>
    <r>
      <t>3."Обеспечение устойчивого сокращения непригодного для проживания жилищного фонда"</t>
    </r>
    <r>
      <rPr>
        <vertAlign val="superscript"/>
        <sz val="10"/>
        <rFont val="Times New Roman"/>
        <family val="1"/>
        <charset val="204"/>
      </rPr>
      <t>4</t>
    </r>
  </si>
  <si>
    <r>
      <t>2</t>
    </r>
    <r>
      <rPr>
        <sz val="10"/>
        <rFont val="Times New Roman"/>
        <family val="1"/>
        <charset val="204"/>
      </rPr>
      <t>. "Комплексная система обращения с ТКО"</t>
    </r>
  </si>
  <si>
    <r>
      <t>6</t>
    </r>
    <r>
      <rPr>
        <sz val="10"/>
        <rFont val="Times New Roman"/>
        <family val="1"/>
        <charset val="204"/>
      </rPr>
      <t>. "Молодые профессионалы     (Повышение конкурентоспособности российского высшего образования)"</t>
    </r>
    <r>
      <rPr>
        <vertAlign val="superscript"/>
        <sz val="10"/>
        <rFont val="Times New Roman"/>
        <family val="1"/>
        <charset val="204"/>
      </rPr>
      <t>3</t>
    </r>
  </si>
  <si>
    <t>Местные подряд. организации (6 школ)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</si>
  <si>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В том числе средства федерального бюджета - 44,77 млн рублей, которые не отражены в Законе о республиканском бюджете Республики Дагестан, а также средства ГБПОУ РД "ТК им.Р.Н.Ашуралиева" - 4,0 млн рублей</t>
    </r>
  </si>
  <si>
    <t xml:space="preserve">Информация  о реализации национальных (региональных) проектов на территории Республики Дагестан                                                                                 по состоянию на 1 декабря 2020 года </t>
  </si>
  <si>
    <r>
      <t>6</t>
    </r>
    <r>
      <rPr>
        <sz val="10"/>
        <rFont val="Times New Roman"/>
        <family val="1"/>
        <charset val="204"/>
      </rPr>
      <t>.  "Сохранение лесов"</t>
    </r>
  </si>
  <si>
    <r>
      <t>1.</t>
    </r>
    <r>
      <rPr>
        <sz val="10"/>
        <rFont val="Times New Roman"/>
        <family val="1"/>
        <charset val="204"/>
      </rPr>
      <t xml:space="preserve"> "Кадры для цифровой экономики"</t>
    </r>
  </si>
  <si>
    <r>
      <rPr>
        <b/>
        <sz val="10"/>
        <rFont val="Times New Roman"/>
        <family val="1"/>
        <charset val="204"/>
      </rPr>
      <t>2.</t>
    </r>
    <r>
      <rPr>
        <sz val="10"/>
        <rFont val="Times New Roman"/>
        <family val="1"/>
        <charset val="204"/>
      </rPr>
      <t xml:space="preserve"> "Информационная инфраструктура"</t>
    </r>
  </si>
  <si>
    <r>
      <t>4.</t>
    </r>
    <r>
      <rPr>
        <sz val="10"/>
        <rFont val="Times New Roman"/>
        <family val="1"/>
        <charset val="204"/>
      </rPr>
      <t xml:space="preserve"> "Цифровые технологии и проекты"</t>
    </r>
  </si>
  <si>
    <r>
      <t>3</t>
    </r>
    <r>
      <rPr>
        <sz val="10"/>
        <rFont val="Times New Roman"/>
        <family val="1"/>
        <charset val="204"/>
      </rPr>
      <t>. "Информационная безопасность"</t>
    </r>
  </si>
  <si>
    <r>
      <t>5.</t>
    </r>
    <r>
      <rPr>
        <sz val="10"/>
        <rFont val="Times New Roman"/>
        <family val="1"/>
        <charset val="204"/>
      </rPr>
      <t xml:space="preserve"> "Цифровое государственное управление"</t>
    </r>
  </si>
  <si>
    <t>остаток</t>
  </si>
  <si>
    <t>%</t>
  </si>
  <si>
    <r>
      <rPr>
        <vertAlign val="superscript"/>
        <sz val="11"/>
        <color rgb="FF000000"/>
        <rFont val="Times New Roman"/>
        <family val="1"/>
        <charset val="204"/>
      </rPr>
      <t>4</t>
    </r>
    <r>
      <rPr>
        <sz val="11"/>
        <color rgb="FF000000"/>
        <rFont val="Times New Roman"/>
        <family val="1"/>
        <charset val="204"/>
      </rPr>
      <t xml:space="preserve"> По региональному проекту "Обеспечение медицинских организаций системы здравоохранения квалифицированными кадрами" предусмотрено заключение 205 договоров в целях реализации программы «Земский доктор», заключено 176 договоров или 86,2</t>
    </r>
    <r>
      <rPr>
        <sz val="11"/>
        <rFont val="Times New Roman"/>
        <family val="1"/>
        <charset val="204"/>
      </rPr>
      <t xml:space="preserve"> % </t>
    </r>
    <r>
      <rPr>
        <sz val="11"/>
        <color rgb="FF000000"/>
        <rFont val="Times New Roman"/>
        <family val="1"/>
        <charset val="204"/>
      </rPr>
      <t xml:space="preserve">от предусмотренного объема на сумму 180,0 млн рублей. 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</si>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</sst>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0"/>
    <numFmt numFmtId="165" formatCode="#,##0.0"/>
    <numFmt numFmtId="166" formatCode="#,##0.00\ _₽"/>
    <numFmt numFmtId="167" formatCode="#,##0.0\ _₽"/>
    <numFmt numFmtId="168" formatCode="0.0"/>
    <numFmt numFmtId="169" formatCode="#,##0\ _₽"/>
  </numFmts>
  <fonts count="3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Calibri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00B05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9"/>
      <color rgb="FFFF0000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theme="0"/>
        <bgColor rgb="FFDAE3F3"/>
      </patternFill>
    </fill>
    <fill>
      <patternFill patternType="solid">
        <fgColor rgb="FF92D050"/>
        <bgColor rgb="FFFFFF00"/>
      </patternFill>
    </fill>
    <fill>
      <patternFill patternType="solid">
        <fgColor theme="8" tint="0.59999389629810485"/>
        <bgColor rgb="FFDEEBF7"/>
      </patternFill>
    </fill>
    <fill>
      <patternFill patternType="solid">
        <fgColor theme="8" tint="0.59999389629810485"/>
        <bgColor rgb="FFDAE3F3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Border="0" applyProtection="0"/>
    <xf numFmtId="9" fontId="13" fillId="0" borderId="0" applyBorder="0" applyProtection="0"/>
    <xf numFmtId="43" fontId="13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0" xfId="0" applyFont="1" applyFill="1"/>
    <xf numFmtId="0" fontId="9" fillId="2" borderId="12" xfId="0" applyFont="1" applyFill="1" applyBorder="1"/>
    <xf numFmtId="0" fontId="9" fillId="2" borderId="0" xfId="0" applyFont="1" applyFill="1"/>
    <xf numFmtId="166" fontId="6" fillId="0" borderId="16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166" fontId="6" fillId="0" borderId="25" xfId="0" applyNumberFormat="1" applyFont="1" applyBorder="1" applyAlignment="1">
      <alignment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10" fillId="2" borderId="8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4" fontId="12" fillId="2" borderId="10" xfId="0" applyNumberFormat="1" applyFont="1" applyFill="1" applyBorder="1" applyAlignment="1">
      <alignment vertical="center" wrapText="1"/>
    </xf>
    <xf numFmtId="2" fontId="12" fillId="2" borderId="8" xfId="0" applyNumberFormat="1" applyFont="1" applyFill="1" applyBorder="1" applyAlignment="1">
      <alignment vertical="center" wrapText="1"/>
    </xf>
    <xf numFmtId="165" fontId="12" fillId="2" borderId="8" xfId="0" applyNumberFormat="1" applyFont="1" applyFill="1" applyBorder="1" applyAlignment="1">
      <alignment vertical="center" wrapText="1"/>
    </xf>
    <xf numFmtId="165" fontId="12" fillId="2" borderId="5" xfId="0" applyNumberFormat="1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8" fontId="0" fillId="0" borderId="0" xfId="0" applyNumberFormat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66" fontId="4" fillId="7" borderId="8" xfId="0" applyNumberFormat="1" applyFont="1" applyFill="1" applyBorder="1" applyAlignment="1">
      <alignment vertical="center" wrapText="1"/>
    </xf>
    <xf numFmtId="166" fontId="4" fillId="7" borderId="10" xfId="0" applyNumberFormat="1" applyFont="1" applyFill="1" applyBorder="1" applyAlignment="1">
      <alignment vertical="center" wrapText="1"/>
    </xf>
    <xf numFmtId="166" fontId="4" fillId="7" borderId="5" xfId="0" applyNumberFormat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 wrapText="1"/>
    </xf>
    <xf numFmtId="1" fontId="4" fillId="6" borderId="5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0" fillId="8" borderId="0" xfId="0" applyFill="1" applyBorder="1"/>
    <xf numFmtId="0" fontId="16" fillId="7" borderId="5" xfId="0" applyFont="1" applyFill="1" applyBorder="1" applyAlignment="1">
      <alignment vertical="center" wrapText="1"/>
    </xf>
    <xf numFmtId="0" fontId="9" fillId="0" borderId="0" xfId="0" applyFont="1"/>
    <xf numFmtId="0" fontId="16" fillId="7" borderId="5" xfId="0" applyFont="1" applyFill="1" applyBorder="1" applyAlignment="1">
      <alignment horizontal="left" vertical="center" wrapText="1"/>
    </xf>
    <xf numFmtId="0" fontId="17" fillId="7" borderId="5" xfId="0" applyFont="1" applyFill="1" applyBorder="1" applyAlignment="1">
      <alignment vertical="center" wrapText="1"/>
    </xf>
    <xf numFmtId="0" fontId="18" fillId="2" borderId="0" xfId="0" applyFont="1" applyFill="1"/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2" xfId="0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3" fillId="2" borderId="12" xfId="0" applyFont="1" applyFill="1" applyBorder="1"/>
    <xf numFmtId="0" fontId="24" fillId="2" borderId="0" xfId="0" applyFont="1" applyFill="1"/>
    <xf numFmtId="0" fontId="22" fillId="0" borderId="0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65" fontId="16" fillId="6" borderId="5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165" fontId="16" fillId="6" borderId="8" xfId="0" applyNumberFormat="1" applyFont="1" applyFill="1" applyBorder="1" applyAlignment="1">
      <alignment horizontal="center" vertical="center" wrapText="1"/>
    </xf>
    <xf numFmtId="3" fontId="10" fillId="6" borderId="5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22" fillId="0" borderId="0" xfId="0" applyFont="1"/>
    <xf numFmtId="166" fontId="28" fillId="7" borderId="8" xfId="0" applyNumberFormat="1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166" fontId="29" fillId="0" borderId="14" xfId="0" applyNumberFormat="1" applyFont="1" applyBorder="1" applyAlignment="1">
      <alignment vertical="center" wrapText="1"/>
    </xf>
    <xf numFmtId="166" fontId="29" fillId="0" borderId="16" xfId="0" applyNumberFormat="1" applyFont="1" applyBorder="1" applyAlignment="1">
      <alignment vertical="center" wrapText="1"/>
    </xf>
    <xf numFmtId="166" fontId="29" fillId="0" borderId="17" xfId="0" applyNumberFormat="1" applyFont="1" applyBorder="1" applyAlignment="1">
      <alignment vertical="center" wrapText="1"/>
    </xf>
    <xf numFmtId="166" fontId="29" fillId="0" borderId="18" xfId="0" applyNumberFormat="1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166" fontId="29" fillId="0" borderId="28" xfId="0" applyNumberFormat="1" applyFont="1" applyBorder="1" applyAlignment="1">
      <alignment vertical="center" wrapText="1"/>
    </xf>
    <xf numFmtId="166" fontId="29" fillId="0" borderId="25" xfId="0" applyNumberFormat="1" applyFont="1" applyBorder="1" applyAlignment="1">
      <alignment vertical="center" wrapText="1"/>
    </xf>
    <xf numFmtId="166" fontId="29" fillId="0" borderId="29" xfId="0" applyNumberFormat="1" applyFont="1" applyBorder="1" applyAlignment="1">
      <alignment vertical="center" wrapText="1"/>
    </xf>
    <xf numFmtId="0" fontId="28" fillId="5" borderId="8" xfId="0" applyFont="1" applyFill="1" applyBorder="1" applyAlignment="1">
      <alignment vertical="center" wrapText="1"/>
    </xf>
    <xf numFmtId="166" fontId="28" fillId="5" borderId="5" xfId="0" applyNumberFormat="1" applyFont="1" applyFill="1" applyBorder="1" applyAlignment="1">
      <alignment vertical="center" wrapText="1"/>
    </xf>
    <xf numFmtId="166" fontId="28" fillId="5" borderId="8" xfId="0" applyNumberFormat="1" applyFont="1" applyFill="1" applyBorder="1" applyAlignment="1">
      <alignment vertical="center" wrapText="1"/>
    </xf>
    <xf numFmtId="166" fontId="28" fillId="5" borderId="10" xfId="0" applyNumberFormat="1" applyFont="1" applyFill="1" applyBorder="1" applyAlignment="1">
      <alignment vertical="center" wrapText="1"/>
    </xf>
    <xf numFmtId="167" fontId="28" fillId="5" borderId="5" xfId="0" applyNumberFormat="1" applyFont="1" applyFill="1" applyBorder="1" applyAlignment="1">
      <alignment vertical="center" wrapText="1"/>
    </xf>
    <xf numFmtId="168" fontId="28" fillId="5" borderId="5" xfId="0" applyNumberFormat="1" applyFont="1" applyFill="1" applyBorder="1" applyAlignment="1">
      <alignment vertical="center" wrapText="1"/>
    </xf>
    <xf numFmtId="166" fontId="8" fillId="2" borderId="18" xfId="0" applyNumberFormat="1" applyFont="1" applyFill="1" applyBorder="1" applyAlignment="1">
      <alignment vertical="center" wrapText="1"/>
    </xf>
    <xf numFmtId="3" fontId="8" fillId="2" borderId="18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165" fontId="8" fillId="2" borderId="18" xfId="0" applyNumberFormat="1" applyFont="1" applyFill="1" applyBorder="1" applyAlignment="1">
      <alignment vertical="center" wrapText="1"/>
    </xf>
    <xf numFmtId="166" fontId="8" fillId="2" borderId="17" xfId="0" applyNumberFormat="1" applyFont="1" applyFill="1" applyBorder="1" applyAlignment="1">
      <alignment vertical="center" wrapText="1"/>
    </xf>
    <xf numFmtId="166" fontId="8" fillId="2" borderId="28" xfId="0" applyNumberFormat="1" applyFont="1" applyFill="1" applyBorder="1" applyAlignment="1">
      <alignment vertical="center" wrapText="1"/>
    </xf>
    <xf numFmtId="165" fontId="8" fillId="2" borderId="14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 wrapText="1"/>
    </xf>
    <xf numFmtId="167" fontId="8" fillId="2" borderId="14" xfId="0" applyNumberFormat="1" applyFont="1" applyFill="1" applyBorder="1" applyAlignment="1">
      <alignment vertical="center" wrapText="1"/>
    </xf>
    <xf numFmtId="166" fontId="10" fillId="7" borderId="10" xfId="0" applyNumberFormat="1" applyFont="1" applyFill="1" applyBorder="1" applyAlignment="1">
      <alignment vertical="center" wrapText="1"/>
    </xf>
    <xf numFmtId="166" fontId="10" fillId="7" borderId="5" xfId="0" applyNumberFormat="1" applyFont="1" applyFill="1" applyBorder="1" applyAlignment="1">
      <alignment vertical="center" wrapText="1"/>
    </xf>
    <xf numFmtId="165" fontId="10" fillId="7" borderId="5" xfId="0" applyNumberFormat="1" applyFont="1" applyFill="1" applyBorder="1" applyAlignment="1">
      <alignment vertical="center" wrapText="1"/>
    </xf>
    <xf numFmtId="3" fontId="10" fillId="7" borderId="10" xfId="0" applyNumberFormat="1" applyFont="1" applyFill="1" applyBorder="1" applyAlignment="1">
      <alignment vertical="center" wrapText="1"/>
    </xf>
    <xf numFmtId="3" fontId="10" fillId="7" borderId="5" xfId="0" applyNumberFormat="1" applyFont="1" applyFill="1" applyBorder="1" applyAlignment="1">
      <alignment vertical="center" wrapText="1"/>
    </xf>
    <xf numFmtId="165" fontId="10" fillId="7" borderId="10" xfId="0" applyNumberFormat="1" applyFont="1" applyFill="1" applyBorder="1" applyAlignment="1">
      <alignment vertical="center" wrapText="1"/>
    </xf>
    <xf numFmtId="166" fontId="8" fillId="2" borderId="14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8" fillId="2" borderId="14" xfId="0" applyNumberFormat="1" applyFont="1" applyFill="1" applyBorder="1" applyAlignment="1">
      <alignment vertical="center" wrapText="1"/>
    </xf>
    <xf numFmtId="167" fontId="8" fillId="2" borderId="18" xfId="0" applyNumberFormat="1" applyFont="1" applyFill="1" applyBorder="1" applyAlignment="1">
      <alignment vertical="center" wrapText="1"/>
    </xf>
    <xf numFmtId="169" fontId="10" fillId="7" borderId="10" xfId="0" applyNumberFormat="1" applyFont="1" applyFill="1" applyBorder="1" applyAlignment="1">
      <alignment vertical="center" wrapText="1"/>
    </xf>
    <xf numFmtId="167" fontId="10" fillId="7" borderId="5" xfId="0" applyNumberFormat="1" applyFont="1" applyFill="1" applyBorder="1" applyAlignment="1">
      <alignment vertical="center" wrapText="1"/>
    </xf>
    <xf numFmtId="167" fontId="10" fillId="7" borderId="10" xfId="0" applyNumberFormat="1" applyFont="1" applyFill="1" applyBorder="1" applyAlignment="1">
      <alignment vertical="center" wrapText="1"/>
    </xf>
    <xf numFmtId="168" fontId="8" fillId="2" borderId="18" xfId="0" applyNumberFormat="1" applyFont="1" applyFill="1" applyBorder="1" applyAlignment="1">
      <alignment vertical="center" wrapText="1"/>
    </xf>
    <xf numFmtId="167" fontId="8" fillId="2" borderId="1" xfId="0" applyNumberFormat="1" applyFont="1" applyFill="1" applyBorder="1" applyAlignment="1">
      <alignment vertical="center" wrapText="1"/>
    </xf>
    <xf numFmtId="169" fontId="8" fillId="2" borderId="1" xfId="0" applyNumberFormat="1" applyFont="1" applyFill="1" applyBorder="1" applyAlignment="1">
      <alignment vertical="center" wrapText="1"/>
    </xf>
    <xf numFmtId="169" fontId="8" fillId="2" borderId="18" xfId="0" applyNumberFormat="1" applyFont="1" applyFill="1" applyBorder="1" applyAlignment="1">
      <alignment vertical="center" wrapText="1"/>
    </xf>
    <xf numFmtId="167" fontId="8" fillId="2" borderId="32" xfId="0" applyNumberFormat="1" applyFont="1" applyFill="1" applyBorder="1" applyAlignment="1">
      <alignment vertical="center" wrapText="1"/>
    </xf>
    <xf numFmtId="167" fontId="8" fillId="2" borderId="20" xfId="0" applyNumberFormat="1" applyFont="1" applyFill="1" applyBorder="1" applyAlignment="1">
      <alignment vertical="center" wrapText="1"/>
    </xf>
    <xf numFmtId="3" fontId="8" fillId="2" borderId="27" xfId="0" applyNumberFormat="1" applyFont="1" applyFill="1" applyBorder="1" applyAlignment="1">
      <alignment vertical="center" wrapText="1"/>
    </xf>
    <xf numFmtId="167" fontId="8" fillId="2" borderId="17" xfId="0" applyNumberFormat="1" applyFont="1" applyFill="1" applyBorder="1" applyAlignment="1">
      <alignment vertical="center" wrapText="1"/>
    </xf>
    <xf numFmtId="3" fontId="8" fillId="2" borderId="20" xfId="0" applyNumberFormat="1" applyFont="1" applyFill="1" applyBorder="1" applyAlignment="1">
      <alignment vertical="center" wrapText="1"/>
    </xf>
    <xf numFmtId="4" fontId="8" fillId="2" borderId="20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4" fontId="8" fillId="2" borderId="18" xfId="0" applyNumberFormat="1" applyFont="1" applyFill="1" applyBorder="1" applyAlignment="1">
      <alignment vertical="center" wrapText="1"/>
    </xf>
    <xf numFmtId="165" fontId="8" fillId="2" borderId="17" xfId="0" applyNumberFormat="1" applyFont="1" applyFill="1" applyBorder="1" applyAlignment="1">
      <alignment vertical="center" wrapText="1"/>
    </xf>
    <xf numFmtId="165" fontId="8" fillId="2" borderId="20" xfId="0" applyNumberFormat="1" applyFont="1" applyFill="1" applyBorder="1" applyAlignment="1">
      <alignment vertical="center" wrapText="1"/>
    </xf>
    <xf numFmtId="4" fontId="10" fillId="7" borderId="5" xfId="0" applyNumberFormat="1" applyFont="1" applyFill="1" applyBorder="1" applyAlignment="1">
      <alignment vertical="center" wrapText="1"/>
    </xf>
    <xf numFmtId="4" fontId="8" fillId="2" borderId="14" xfId="0" applyNumberFormat="1" applyFont="1" applyFill="1" applyBorder="1" applyAlignment="1">
      <alignment vertical="center" wrapText="1"/>
    </xf>
    <xf numFmtId="4" fontId="8" fillId="2" borderId="17" xfId="0" applyNumberFormat="1" applyFont="1" applyFill="1" applyBorder="1" applyAlignment="1">
      <alignment vertical="center" wrapText="1"/>
    </xf>
    <xf numFmtId="3" fontId="8" fillId="2" borderId="32" xfId="0" applyNumberFormat="1" applyFont="1" applyFill="1" applyBorder="1" applyAlignment="1">
      <alignment vertical="center" wrapText="1"/>
    </xf>
    <xf numFmtId="167" fontId="8" fillId="2" borderId="27" xfId="0" applyNumberFormat="1" applyFont="1" applyFill="1" applyBorder="1" applyAlignment="1">
      <alignment vertical="center" wrapText="1"/>
    </xf>
    <xf numFmtId="4" fontId="10" fillId="7" borderId="10" xfId="0" applyNumberFormat="1" applyFont="1" applyFill="1" applyBorder="1" applyAlignment="1">
      <alignment vertical="center" wrapText="1"/>
    </xf>
    <xf numFmtId="165" fontId="8" fillId="4" borderId="17" xfId="0" applyNumberFormat="1" applyFont="1" applyFill="1" applyBorder="1" applyAlignment="1">
      <alignment vertical="center" wrapText="1"/>
    </xf>
    <xf numFmtId="167" fontId="8" fillId="0" borderId="34" xfId="0" applyNumberFormat="1" applyFont="1" applyBorder="1" applyAlignment="1">
      <alignment vertical="center" wrapText="1"/>
    </xf>
    <xf numFmtId="167" fontId="8" fillId="0" borderId="17" xfId="0" applyNumberFormat="1" applyFont="1" applyBorder="1" applyAlignment="1">
      <alignment vertical="center" wrapText="1"/>
    </xf>
    <xf numFmtId="169" fontId="8" fillId="0" borderId="18" xfId="0" applyNumberFormat="1" applyFont="1" applyBorder="1" applyAlignment="1">
      <alignment vertical="center" wrapText="1"/>
    </xf>
    <xf numFmtId="169" fontId="8" fillId="0" borderId="17" xfId="0" applyNumberFormat="1" applyFont="1" applyBorder="1" applyAlignment="1">
      <alignment vertical="center" wrapText="1"/>
    </xf>
    <xf numFmtId="167" fontId="8" fillId="0" borderId="18" xfId="0" applyNumberFormat="1" applyFont="1" applyBorder="1" applyAlignment="1">
      <alignment vertical="center" wrapText="1"/>
    </xf>
    <xf numFmtId="167" fontId="8" fillId="0" borderId="27" xfId="0" applyNumberFormat="1" applyFont="1" applyBorder="1" applyAlignment="1">
      <alignment vertical="center" wrapText="1"/>
    </xf>
    <xf numFmtId="167" fontId="8" fillId="0" borderId="29" xfId="0" applyNumberFormat="1" applyFont="1" applyBorder="1" applyAlignment="1">
      <alignment vertical="center" wrapText="1"/>
    </xf>
    <xf numFmtId="167" fontId="8" fillId="0" borderId="28" xfId="0" applyNumberFormat="1" applyFont="1" applyBorder="1" applyAlignment="1">
      <alignment vertical="center" wrapText="1"/>
    </xf>
    <xf numFmtId="169" fontId="8" fillId="0" borderId="29" xfId="0" applyNumberFormat="1" applyFont="1" applyBorder="1" applyAlignment="1">
      <alignment vertical="center" wrapText="1"/>
    </xf>
    <xf numFmtId="169" fontId="8" fillId="0" borderId="28" xfId="0" applyNumberFormat="1" applyFont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166" fontId="8" fillId="0" borderId="18" xfId="0" applyNumberFormat="1" applyFont="1" applyBorder="1" applyAlignment="1">
      <alignment vertical="center" wrapText="1"/>
    </xf>
    <xf numFmtId="4" fontId="8" fillId="7" borderId="5" xfId="0" applyNumberFormat="1" applyFont="1" applyFill="1" applyBorder="1" applyAlignment="1">
      <alignment vertical="center" wrapText="1"/>
    </xf>
    <xf numFmtId="43" fontId="8" fillId="7" borderId="5" xfId="5" applyFont="1" applyFill="1" applyBorder="1" applyAlignment="1">
      <alignment vertical="center" wrapText="1"/>
    </xf>
    <xf numFmtId="3" fontId="8" fillId="7" borderId="10" xfId="0" applyNumberFormat="1" applyFont="1" applyFill="1" applyBorder="1" applyAlignment="1">
      <alignment vertical="center" wrapText="1"/>
    </xf>
    <xf numFmtId="3" fontId="8" fillId="7" borderId="5" xfId="0" applyNumberFormat="1" applyFont="1" applyFill="1" applyBorder="1" applyAlignment="1">
      <alignment vertical="center" wrapText="1"/>
    </xf>
    <xf numFmtId="165" fontId="8" fillId="7" borderId="10" xfId="0" applyNumberFormat="1" applyFont="1" applyFill="1" applyBorder="1" applyAlignment="1">
      <alignment vertical="center" wrapText="1"/>
    </xf>
    <xf numFmtId="166" fontId="8" fillId="2" borderId="32" xfId="0" applyNumberFormat="1" applyFont="1" applyFill="1" applyBorder="1" applyAlignment="1">
      <alignment vertical="center" wrapText="1"/>
    </xf>
    <xf numFmtId="167" fontId="8" fillId="0" borderId="23" xfId="0" applyNumberFormat="1" applyFont="1" applyBorder="1" applyAlignment="1">
      <alignment vertical="center" wrapText="1"/>
    </xf>
    <xf numFmtId="167" fontId="8" fillId="0" borderId="14" xfId="0" applyNumberFormat="1" applyFont="1" applyBorder="1" applyAlignment="1">
      <alignment vertical="center" wrapText="1"/>
    </xf>
    <xf numFmtId="167" fontId="8" fillId="0" borderId="31" xfId="0" applyNumberFormat="1" applyFont="1" applyBorder="1" applyAlignment="1">
      <alignment vertical="center" wrapText="1"/>
    </xf>
    <xf numFmtId="167" fontId="8" fillId="0" borderId="24" xfId="0" applyNumberFormat="1" applyFont="1" applyBorder="1" applyAlignment="1">
      <alignment vertical="center" wrapText="1"/>
    </xf>
    <xf numFmtId="167" fontId="10" fillId="7" borderId="11" xfId="0" applyNumberFormat="1" applyFont="1" applyFill="1" applyBorder="1" applyAlignment="1">
      <alignment vertical="center" wrapText="1"/>
    </xf>
    <xf numFmtId="0" fontId="10" fillId="7" borderId="8" xfId="0" applyFont="1" applyFill="1" applyBorder="1" applyAlignment="1">
      <alignment vertical="center" wrapText="1"/>
    </xf>
    <xf numFmtId="166" fontId="8" fillId="2" borderId="23" xfId="0" applyNumberFormat="1" applyFont="1" applyFill="1" applyBorder="1" applyAlignment="1">
      <alignment vertical="center" wrapText="1"/>
    </xf>
    <xf numFmtId="166" fontId="8" fillId="2" borderId="16" xfId="0" applyNumberFormat="1" applyFont="1" applyFill="1" applyBorder="1" applyAlignment="1">
      <alignment vertical="center" wrapText="1"/>
    </xf>
    <xf numFmtId="168" fontId="8" fillId="2" borderId="17" xfId="0" applyNumberFormat="1" applyFont="1" applyFill="1" applyBorder="1" applyAlignment="1">
      <alignment vertical="center" wrapText="1"/>
    </xf>
    <xf numFmtId="166" fontId="8" fillId="2" borderId="30" xfId="0" applyNumberFormat="1" applyFont="1" applyFill="1" applyBorder="1" applyAlignment="1">
      <alignment vertical="center" wrapText="1"/>
    </xf>
    <xf numFmtId="167" fontId="8" fillId="2" borderId="13" xfId="0" applyNumberFormat="1" applyFont="1" applyFill="1" applyBorder="1" applyAlignment="1">
      <alignment vertical="center" wrapText="1"/>
    </xf>
    <xf numFmtId="168" fontId="8" fillId="2" borderId="14" xfId="0" applyNumberFormat="1" applyFont="1" applyFill="1" applyBorder="1" applyAlignment="1">
      <alignment vertical="center" wrapText="1"/>
    </xf>
    <xf numFmtId="167" fontId="8" fillId="2" borderId="26" xfId="0" applyNumberFormat="1" applyFont="1" applyFill="1" applyBorder="1" applyAlignment="1">
      <alignment vertical="center" wrapText="1"/>
    </xf>
    <xf numFmtId="166" fontId="8" fillId="2" borderId="27" xfId="0" applyNumberFormat="1" applyFont="1" applyFill="1" applyBorder="1" applyAlignment="1">
      <alignment vertical="center" wrapText="1"/>
    </xf>
    <xf numFmtId="166" fontId="8" fillId="2" borderId="13" xfId="0" applyNumberFormat="1" applyFont="1" applyFill="1" applyBorder="1" applyAlignment="1">
      <alignment vertical="center" wrapText="1"/>
    </xf>
    <xf numFmtId="167" fontId="8" fillId="2" borderId="30" xfId="0" applyNumberFormat="1" applyFont="1" applyFill="1" applyBorder="1" applyAlignment="1">
      <alignment vertical="center" wrapText="1"/>
    </xf>
    <xf numFmtId="167" fontId="8" fillId="2" borderId="23" xfId="0" applyNumberFormat="1" applyFont="1" applyFill="1" applyBorder="1" applyAlignment="1">
      <alignment vertical="center" wrapText="1"/>
    </xf>
    <xf numFmtId="166" fontId="8" fillId="2" borderId="26" xfId="0" applyNumberFormat="1" applyFont="1" applyFill="1" applyBorder="1" applyAlignment="1">
      <alignment vertical="center" wrapText="1"/>
    </xf>
    <xf numFmtId="166" fontId="8" fillId="2" borderId="19" xfId="0" applyNumberFormat="1" applyFont="1" applyFill="1" applyBorder="1" applyAlignment="1">
      <alignment vertical="center" wrapText="1"/>
    </xf>
    <xf numFmtId="166" fontId="8" fillId="2" borderId="24" xfId="0" applyNumberFormat="1" applyFont="1" applyFill="1" applyBorder="1" applyAlignment="1">
      <alignment vertical="center" wrapText="1"/>
    </xf>
    <xf numFmtId="167" fontId="8" fillId="2" borderId="33" xfId="0" applyNumberFormat="1" applyFont="1" applyFill="1" applyBorder="1" applyAlignment="1">
      <alignment vertical="center" wrapText="1"/>
    </xf>
    <xf numFmtId="168" fontId="8" fillId="2" borderId="28" xfId="0" applyNumberFormat="1" applyFont="1" applyFill="1" applyBorder="1" applyAlignment="1">
      <alignment vertical="center" wrapText="1"/>
    </xf>
    <xf numFmtId="166" fontId="10" fillId="7" borderId="11" xfId="0" applyNumberFormat="1" applyFont="1" applyFill="1" applyBorder="1" applyAlignment="1">
      <alignment vertical="center" wrapText="1"/>
    </xf>
    <xf numFmtId="166" fontId="10" fillId="7" borderId="8" xfId="0" applyNumberFormat="1" applyFont="1" applyFill="1" applyBorder="1" applyAlignment="1">
      <alignment vertical="center" wrapText="1"/>
    </xf>
    <xf numFmtId="168" fontId="10" fillId="7" borderId="5" xfId="0" applyNumberFormat="1" applyFont="1" applyFill="1" applyBorder="1" applyAlignment="1">
      <alignment vertical="center" wrapText="1"/>
    </xf>
    <xf numFmtId="166" fontId="8" fillId="2" borderId="15" xfId="0" applyNumberFormat="1" applyFont="1" applyFill="1" applyBorder="1" applyAlignment="1">
      <alignment vertical="center" wrapText="1"/>
    </xf>
    <xf numFmtId="166" fontId="8" fillId="2" borderId="3" xfId="0" applyNumberFormat="1" applyFont="1" applyFill="1" applyBorder="1" applyAlignment="1">
      <alignment vertical="center" wrapText="1"/>
    </xf>
    <xf numFmtId="166" fontId="8" fillId="2" borderId="12" xfId="0" applyNumberFormat="1" applyFont="1" applyFill="1" applyBorder="1" applyAlignment="1">
      <alignment vertical="center" wrapText="1"/>
    </xf>
    <xf numFmtId="166" fontId="8" fillId="2" borderId="20" xfId="0" applyNumberFormat="1" applyFont="1" applyFill="1" applyBorder="1" applyAlignment="1">
      <alignment vertical="center" wrapText="1"/>
    </xf>
    <xf numFmtId="166" fontId="8" fillId="2" borderId="21" xfId="0" applyNumberFormat="1" applyFont="1" applyFill="1" applyBorder="1" applyAlignment="1">
      <alignment vertical="center" wrapText="1"/>
    </xf>
    <xf numFmtId="168" fontId="8" fillId="2" borderId="20" xfId="0" applyNumberFormat="1" applyFont="1" applyFill="1" applyBorder="1" applyAlignment="1">
      <alignment vertical="center" wrapText="1"/>
    </xf>
    <xf numFmtId="167" fontId="8" fillId="0" borderId="22" xfId="0" applyNumberFormat="1" applyFont="1" applyBorder="1" applyAlignment="1">
      <alignment vertical="center" wrapText="1"/>
    </xf>
    <xf numFmtId="166" fontId="8" fillId="0" borderId="17" xfId="0" applyNumberFormat="1" applyFont="1" applyBorder="1" applyAlignment="1">
      <alignment vertical="center" wrapText="1"/>
    </xf>
    <xf numFmtId="166" fontId="8" fillId="0" borderId="23" xfId="0" applyNumberFormat="1" applyFont="1" applyBorder="1" applyAlignment="1">
      <alignment vertical="center" wrapText="1"/>
    </xf>
    <xf numFmtId="166" fontId="8" fillId="0" borderId="16" xfId="0" applyNumberFormat="1" applyFont="1" applyBorder="1" applyAlignment="1">
      <alignment vertical="center" wrapText="1"/>
    </xf>
    <xf numFmtId="168" fontId="8" fillId="0" borderId="14" xfId="0" applyNumberFormat="1" applyFont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4" xfId="0" applyNumberFormat="1" applyFont="1" applyFill="1" applyBorder="1" applyAlignment="1">
      <alignment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8" fillId="2" borderId="23" xfId="0" applyNumberFormat="1" applyFont="1" applyFill="1" applyBorder="1" applyAlignment="1">
      <alignment vertical="center" wrapText="1"/>
    </xf>
    <xf numFmtId="167" fontId="8" fillId="2" borderId="24" xfId="0" applyNumberFormat="1" applyFont="1" applyFill="1" applyBorder="1" applyAlignment="1">
      <alignment vertical="center" wrapText="1"/>
    </xf>
    <xf numFmtId="3" fontId="8" fillId="2" borderId="29" xfId="0" applyNumberFormat="1" applyFont="1" applyFill="1" applyBorder="1" applyAlignment="1">
      <alignment vertical="center" wrapText="1"/>
    </xf>
    <xf numFmtId="165" fontId="8" fillId="2" borderId="29" xfId="0" applyNumberFormat="1" applyFont="1" applyFill="1" applyBorder="1" applyAlignment="1">
      <alignment vertical="center" wrapText="1"/>
    </xf>
    <xf numFmtId="165" fontId="8" fillId="2" borderId="30" xfId="0" applyNumberFormat="1" applyFont="1" applyFill="1" applyBorder="1" applyAlignment="1">
      <alignment vertical="center" wrapText="1"/>
    </xf>
    <xf numFmtId="169" fontId="8" fillId="2" borderId="32" xfId="0" applyNumberFormat="1" applyFont="1" applyFill="1" applyBorder="1" applyAlignment="1">
      <alignment vertical="center" wrapText="1"/>
    </xf>
    <xf numFmtId="165" fontId="8" fillId="4" borderId="14" xfId="0" applyNumberFormat="1" applyFont="1" applyFill="1" applyBorder="1" applyAlignment="1">
      <alignment vertical="center" wrapText="1"/>
    </xf>
    <xf numFmtId="165" fontId="10" fillId="5" borderId="10" xfId="0" applyNumberFormat="1" applyFont="1" applyFill="1" applyBorder="1" applyAlignment="1">
      <alignment vertical="center" wrapText="1"/>
    </xf>
    <xf numFmtId="165" fontId="10" fillId="5" borderId="5" xfId="0" applyNumberFormat="1" applyFont="1" applyFill="1" applyBorder="1" applyAlignment="1">
      <alignment vertical="center" wrapText="1"/>
    </xf>
    <xf numFmtId="4" fontId="10" fillId="5" borderId="5" xfId="0" applyNumberFormat="1" applyFont="1" applyFill="1" applyBorder="1" applyAlignment="1">
      <alignment vertical="center" wrapText="1"/>
    </xf>
    <xf numFmtId="3" fontId="10" fillId="5" borderId="10" xfId="0" applyNumberFormat="1" applyFont="1" applyFill="1" applyBorder="1" applyAlignment="1">
      <alignment vertical="center" wrapText="1"/>
    </xf>
    <xf numFmtId="3" fontId="10" fillId="5" borderId="5" xfId="0" applyNumberFormat="1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166" fontId="6" fillId="0" borderId="36" xfId="0" applyNumberFormat="1" applyFont="1" applyBorder="1" applyAlignment="1">
      <alignment vertical="center" wrapText="1"/>
    </xf>
    <xf numFmtId="169" fontId="8" fillId="0" borderId="34" xfId="0" applyNumberFormat="1" applyFont="1" applyBorder="1" applyAlignment="1">
      <alignment vertical="center" wrapText="1"/>
    </xf>
    <xf numFmtId="169" fontId="8" fillId="0" borderId="27" xfId="0" applyNumberFormat="1" applyFont="1" applyBorder="1" applyAlignment="1">
      <alignment vertical="center" wrapText="1"/>
    </xf>
    <xf numFmtId="166" fontId="12" fillId="2" borderId="17" xfId="0" applyNumberFormat="1" applyFont="1" applyFill="1" applyBorder="1" applyAlignment="1">
      <alignment vertical="center" wrapText="1"/>
    </xf>
    <xf numFmtId="166" fontId="12" fillId="2" borderId="16" xfId="0" applyNumberFormat="1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8" fillId="2" borderId="30" xfId="0" applyNumberFormat="1" applyFont="1" applyFill="1" applyBorder="1" applyAlignment="1">
      <alignment vertical="center" wrapText="1"/>
    </xf>
    <xf numFmtId="168" fontId="5" fillId="0" borderId="0" xfId="0" applyNumberFormat="1" applyFont="1"/>
    <xf numFmtId="168" fontId="8" fillId="2" borderId="23" xfId="0" applyNumberFormat="1" applyFont="1" applyFill="1" applyBorder="1" applyAlignment="1">
      <alignment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8" fillId="2" borderId="26" xfId="0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166" fontId="8" fillId="2" borderId="18" xfId="0" applyNumberFormat="1" applyFont="1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166" fontId="8" fillId="0" borderId="27" xfId="0" applyNumberFormat="1" applyFont="1" applyBorder="1" applyAlignment="1">
      <alignment vertical="center" wrapText="1"/>
    </xf>
    <xf numFmtId="166" fontId="8" fillId="0" borderId="13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5" fontId="10" fillId="2" borderId="14" xfId="0" applyNumberFormat="1" applyFont="1" applyFill="1" applyBorder="1" applyAlignment="1">
      <alignment vertical="center" wrapText="1"/>
    </xf>
    <xf numFmtId="169" fontId="8" fillId="2" borderId="17" xfId="0" applyNumberFormat="1" applyFont="1" applyFill="1" applyBorder="1" applyAlignment="1">
      <alignment vertical="center" wrapText="1"/>
    </xf>
    <xf numFmtId="165" fontId="8" fillId="2" borderId="32" xfId="0" applyNumberFormat="1" applyFont="1" applyFill="1" applyBorder="1" applyAlignment="1">
      <alignment vertical="center" wrapText="1"/>
    </xf>
    <xf numFmtId="169" fontId="10" fillId="7" borderId="5" xfId="0" applyNumberFormat="1" applyFont="1" applyFill="1" applyBorder="1" applyAlignment="1">
      <alignment vertical="center" wrapText="1"/>
    </xf>
    <xf numFmtId="169" fontId="8" fillId="2" borderId="14" xfId="0" applyNumberFormat="1" applyFont="1" applyFill="1" applyBorder="1" applyAlignment="1">
      <alignment vertical="center" wrapText="1"/>
    </xf>
    <xf numFmtId="169" fontId="8" fillId="2" borderId="20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166" fontId="8" fillId="2" borderId="29" xfId="0" applyNumberFormat="1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vertical="center" wrapText="1"/>
    </xf>
    <xf numFmtId="4" fontId="8" fillId="2" borderId="32" xfId="0" applyNumberFormat="1" applyFont="1" applyFill="1" applyBorder="1" applyAlignment="1">
      <alignment vertical="center" wrapText="1"/>
    </xf>
    <xf numFmtId="166" fontId="8" fillId="2" borderId="2" xfId="0" applyNumberFormat="1" applyFont="1" applyFill="1" applyBorder="1" applyAlignment="1">
      <alignment vertical="center" wrapText="1"/>
    </xf>
    <xf numFmtId="165" fontId="8" fillId="2" borderId="33" xfId="0" applyNumberFormat="1" applyFont="1" applyFill="1" applyBorder="1" applyAlignment="1">
      <alignment vertical="center" wrapText="1"/>
    </xf>
    <xf numFmtId="166" fontId="8" fillId="2" borderId="13" xfId="0" applyNumberFormat="1" applyFont="1" applyFill="1" applyBorder="1" applyAlignment="1">
      <alignment horizontal="right" vertical="center" wrapText="1"/>
    </xf>
    <xf numFmtId="166" fontId="8" fillId="2" borderId="17" xfId="0" applyNumberFormat="1" applyFont="1" applyFill="1" applyBorder="1" applyAlignment="1">
      <alignment horizontal="right" vertical="center" wrapText="1"/>
    </xf>
    <xf numFmtId="166" fontId="10" fillId="2" borderId="2" xfId="0" applyNumberFormat="1" applyFont="1" applyFill="1" applyBorder="1" applyAlignment="1">
      <alignment vertical="center" wrapText="1"/>
    </xf>
    <xf numFmtId="166" fontId="10" fillId="2" borderId="35" xfId="0" applyNumberFormat="1" applyFont="1" applyFill="1" applyBorder="1" applyAlignment="1">
      <alignment vertical="center" wrapText="1"/>
    </xf>
    <xf numFmtId="4" fontId="8" fillId="2" borderId="27" xfId="0" applyNumberFormat="1" applyFont="1" applyFill="1" applyBorder="1" applyAlignment="1">
      <alignment vertical="center" wrapText="1"/>
    </xf>
    <xf numFmtId="3" fontId="8" fillId="2" borderId="12" xfId="0" applyNumberFormat="1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vertical="center" wrapText="1"/>
    </xf>
    <xf numFmtId="167" fontId="29" fillId="0" borderId="13" xfId="0" applyNumberFormat="1" applyFont="1" applyBorder="1" applyAlignment="1">
      <alignment vertical="center" wrapText="1"/>
    </xf>
    <xf numFmtId="167" fontId="29" fillId="0" borderId="16" xfId="0" applyNumberFormat="1" applyFont="1" applyBorder="1" applyAlignment="1">
      <alignment vertical="center" wrapText="1"/>
    </xf>
    <xf numFmtId="167" fontId="29" fillId="0" borderId="25" xfId="0" applyNumberFormat="1" applyFont="1" applyBorder="1" applyAlignment="1">
      <alignment vertical="center" wrapText="1"/>
    </xf>
    <xf numFmtId="167" fontId="28" fillId="7" borderId="8" xfId="0" applyNumberFormat="1" applyFont="1" applyFill="1" applyBorder="1" applyAlignment="1">
      <alignment vertical="center" wrapText="1"/>
    </xf>
    <xf numFmtId="167" fontId="29" fillId="0" borderId="36" xfId="0" applyNumberFormat="1" applyFont="1" applyBorder="1" applyAlignment="1">
      <alignment vertical="center" wrapText="1"/>
    </xf>
    <xf numFmtId="0" fontId="28" fillId="7" borderId="8" xfId="0" applyFont="1" applyFill="1" applyBorder="1" applyAlignment="1">
      <alignment vertical="center" wrapText="1"/>
    </xf>
    <xf numFmtId="0" fontId="24" fillId="2" borderId="12" xfId="0" applyFont="1" applyFill="1" applyBorder="1"/>
    <xf numFmtId="0" fontId="24" fillId="2" borderId="24" xfId="0" applyFont="1" applyFill="1" applyBorder="1"/>
    <xf numFmtId="167" fontId="8" fillId="2" borderId="16" xfId="0" applyNumberFormat="1" applyFont="1" applyFill="1" applyBorder="1" applyAlignment="1">
      <alignment vertical="center" wrapText="1"/>
    </xf>
    <xf numFmtId="167" fontId="8" fillId="2" borderId="19" xfId="0" applyNumberFormat="1" applyFont="1" applyFill="1" applyBorder="1" applyAlignment="1">
      <alignment vertical="center" wrapText="1"/>
    </xf>
    <xf numFmtId="4" fontId="10" fillId="7" borderId="8" xfId="0" applyNumberFormat="1" applyFont="1" applyFill="1" applyBorder="1" applyAlignment="1">
      <alignment vertical="center" wrapText="1"/>
    </xf>
    <xf numFmtId="166" fontId="10" fillId="2" borderId="17" xfId="0" applyNumberFormat="1" applyFont="1" applyFill="1" applyBorder="1" applyAlignment="1">
      <alignment vertical="center" wrapText="1"/>
    </xf>
    <xf numFmtId="2" fontId="8" fillId="2" borderId="14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4" fontId="10" fillId="2" borderId="20" xfId="0" applyNumberFormat="1" applyFont="1" applyFill="1" applyBorder="1" applyAlignment="1">
      <alignment vertical="center" wrapText="1"/>
    </xf>
    <xf numFmtId="168" fontId="10" fillId="2" borderId="14" xfId="0" applyNumberFormat="1" applyFont="1" applyFill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 wrapText="1"/>
    </xf>
    <xf numFmtId="166" fontId="10" fillId="2" borderId="14" xfId="0" applyNumberFormat="1" applyFont="1" applyFill="1" applyBorder="1" applyAlignment="1">
      <alignment vertical="center" wrapText="1"/>
    </xf>
    <xf numFmtId="166" fontId="8" fillId="2" borderId="35" xfId="0" applyNumberFormat="1" applyFont="1" applyFill="1" applyBorder="1" applyAlignment="1">
      <alignment vertical="center" wrapText="1"/>
    </xf>
    <xf numFmtId="169" fontId="8" fillId="2" borderId="28" xfId="0" applyNumberFormat="1" applyFont="1" applyFill="1" applyBorder="1" applyAlignment="1">
      <alignment vertical="center" wrapText="1"/>
    </xf>
    <xf numFmtId="169" fontId="8" fillId="2" borderId="25" xfId="0" applyNumberFormat="1" applyFont="1" applyFill="1" applyBorder="1" applyAlignment="1">
      <alignment vertical="center" wrapText="1"/>
    </xf>
    <xf numFmtId="169" fontId="8" fillId="2" borderId="29" xfId="0" applyNumberFormat="1" applyFont="1" applyFill="1" applyBorder="1" applyAlignment="1">
      <alignment vertical="center" wrapText="1"/>
    </xf>
    <xf numFmtId="166" fontId="8" fillId="2" borderId="25" xfId="0" applyNumberFormat="1" applyFont="1" applyFill="1" applyBorder="1" applyAlignment="1">
      <alignment vertical="center" wrapText="1"/>
    </xf>
    <xf numFmtId="166" fontId="10" fillId="7" borderId="9" xfId="0" applyNumberFormat="1" applyFont="1" applyFill="1" applyBorder="1" applyAlignment="1">
      <alignment vertical="center" wrapText="1"/>
    </xf>
    <xf numFmtId="166" fontId="8" fillId="2" borderId="22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" fontId="5" fillId="2" borderId="0" xfId="0" applyNumberFormat="1" applyFont="1" applyFill="1"/>
    <xf numFmtId="4" fontId="5" fillId="0" borderId="0" xfId="0" applyNumberFormat="1" applyFont="1"/>
    <xf numFmtId="2" fontId="8" fillId="2" borderId="18" xfId="0" applyNumberFormat="1" applyFont="1" applyFill="1" applyBorder="1" applyAlignment="1">
      <alignment vertical="center" wrapText="1"/>
    </xf>
    <xf numFmtId="165" fontId="8" fillId="2" borderId="28" xfId="0" applyNumberFormat="1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2" fontId="8" fillId="2" borderId="17" xfId="0" applyNumberFormat="1" applyFont="1" applyFill="1" applyBorder="1" applyAlignment="1">
      <alignment vertical="center" wrapText="1"/>
    </xf>
    <xf numFmtId="0" fontId="32" fillId="0" borderId="0" xfId="0" applyFont="1"/>
    <xf numFmtId="0" fontId="33" fillId="0" borderId="0" xfId="0" applyFont="1"/>
    <xf numFmtId="0" fontId="33" fillId="2" borderId="0" xfId="0" applyFont="1" applyFill="1"/>
    <xf numFmtId="0" fontId="32" fillId="8" borderId="0" xfId="0" applyFont="1" applyFill="1" applyBorder="1"/>
    <xf numFmtId="4" fontId="33" fillId="0" borderId="0" xfId="0" applyNumberFormat="1" applyFont="1"/>
    <xf numFmtId="0" fontId="34" fillId="2" borderId="16" xfId="0" applyFont="1" applyFill="1" applyBorder="1" applyAlignment="1">
      <alignment vertical="center" wrapText="1"/>
    </xf>
    <xf numFmtId="166" fontId="34" fillId="2" borderId="17" xfId="0" applyNumberFormat="1" applyFont="1" applyFill="1" applyBorder="1" applyAlignment="1">
      <alignment vertical="center" wrapText="1"/>
    </xf>
    <xf numFmtId="166" fontId="34" fillId="2" borderId="16" xfId="0" applyNumberFormat="1" applyFont="1" applyFill="1" applyBorder="1" applyAlignment="1">
      <alignment vertical="center" wrapText="1"/>
    </xf>
    <xf numFmtId="167" fontId="34" fillId="2" borderId="18" xfId="0" applyNumberFormat="1" applyFont="1" applyFill="1" applyBorder="1" applyAlignment="1">
      <alignment vertical="center" wrapText="1"/>
    </xf>
    <xf numFmtId="0" fontId="34" fillId="2" borderId="14" xfId="0" applyNumberFormat="1" applyFont="1" applyFill="1" applyBorder="1" applyAlignment="1">
      <alignment vertical="center" wrapText="1"/>
    </xf>
    <xf numFmtId="168" fontId="34" fillId="2" borderId="17" xfId="0" applyNumberFormat="1" applyFont="1" applyFill="1" applyBorder="1" applyAlignment="1">
      <alignment vertical="center" wrapText="1"/>
    </xf>
    <xf numFmtId="4" fontId="34" fillId="2" borderId="18" xfId="0" applyNumberFormat="1" applyFont="1" applyFill="1" applyBorder="1" applyAlignment="1">
      <alignment vertical="center" wrapText="1"/>
    </xf>
    <xf numFmtId="165" fontId="34" fillId="2" borderId="14" xfId="0" applyNumberFormat="1" applyFont="1" applyFill="1" applyBorder="1" applyAlignment="1">
      <alignment vertical="center" wrapText="1"/>
    </xf>
    <xf numFmtId="3" fontId="34" fillId="2" borderId="1" xfId="0" applyNumberFormat="1" applyFont="1" applyFill="1" applyBorder="1" applyAlignment="1">
      <alignment vertical="center" wrapText="1"/>
    </xf>
    <xf numFmtId="3" fontId="34" fillId="2" borderId="17" xfId="0" applyNumberFormat="1" applyFont="1" applyFill="1" applyBorder="1" applyAlignment="1">
      <alignment vertical="center" wrapText="1"/>
    </xf>
    <xf numFmtId="165" fontId="34" fillId="2" borderId="18" xfId="0" applyNumberFormat="1" applyFont="1" applyFill="1" applyBorder="1" applyAlignment="1">
      <alignment vertical="center" wrapText="1"/>
    </xf>
    <xf numFmtId="0" fontId="35" fillId="2" borderId="16" xfId="0" applyFont="1" applyFill="1" applyBorder="1" applyAlignment="1">
      <alignment vertical="center" wrapText="1"/>
    </xf>
    <xf numFmtId="166" fontId="35" fillId="2" borderId="17" xfId="0" applyNumberFormat="1" applyFont="1" applyFill="1" applyBorder="1" applyAlignment="1">
      <alignment vertical="center" wrapText="1"/>
    </xf>
    <xf numFmtId="166" fontId="35" fillId="2" borderId="16" xfId="0" applyNumberFormat="1" applyFont="1" applyFill="1" applyBorder="1" applyAlignment="1">
      <alignment vertical="center" wrapText="1"/>
    </xf>
    <xf numFmtId="167" fontId="35" fillId="2" borderId="18" xfId="0" applyNumberFormat="1" applyFont="1" applyFill="1" applyBorder="1" applyAlignment="1">
      <alignment vertical="center" wrapText="1"/>
    </xf>
    <xf numFmtId="0" fontId="35" fillId="2" borderId="14" xfId="0" applyNumberFormat="1" applyFont="1" applyFill="1" applyBorder="1" applyAlignment="1">
      <alignment vertical="center" wrapText="1"/>
    </xf>
    <xf numFmtId="168" fontId="35" fillId="2" borderId="17" xfId="0" applyNumberFormat="1" applyFont="1" applyFill="1" applyBorder="1" applyAlignment="1">
      <alignment vertical="center" wrapText="1"/>
    </xf>
    <xf numFmtId="4" fontId="35" fillId="2" borderId="18" xfId="0" applyNumberFormat="1" applyFont="1" applyFill="1" applyBorder="1" applyAlignment="1">
      <alignment vertical="center" wrapText="1"/>
    </xf>
    <xf numFmtId="165" fontId="35" fillId="2" borderId="14" xfId="0" applyNumberFormat="1" applyFont="1" applyFill="1" applyBorder="1" applyAlignment="1">
      <alignment vertical="center" wrapText="1"/>
    </xf>
    <xf numFmtId="3" fontId="35" fillId="2" borderId="1" xfId="0" applyNumberFormat="1" applyFont="1" applyFill="1" applyBorder="1" applyAlignment="1">
      <alignment vertical="center" wrapText="1"/>
    </xf>
    <xf numFmtId="3" fontId="35" fillId="2" borderId="17" xfId="0" applyNumberFormat="1" applyFont="1" applyFill="1" applyBorder="1" applyAlignment="1">
      <alignment vertical="center" wrapText="1"/>
    </xf>
    <xf numFmtId="165" fontId="35" fillId="2" borderId="18" xfId="0" applyNumberFormat="1" applyFont="1" applyFill="1" applyBorder="1" applyAlignment="1">
      <alignment vertical="center" wrapText="1"/>
    </xf>
    <xf numFmtId="0" fontId="35" fillId="2" borderId="17" xfId="0" applyNumberFormat="1" applyFont="1" applyFill="1" applyBorder="1" applyAlignment="1">
      <alignment vertical="center" wrapText="1"/>
    </xf>
    <xf numFmtId="0" fontId="35" fillId="2" borderId="23" xfId="0" applyNumberFormat="1" applyFont="1" applyFill="1" applyBorder="1" applyAlignment="1">
      <alignment vertical="center" wrapText="1"/>
    </xf>
    <xf numFmtId="0" fontId="36" fillId="2" borderId="0" xfId="0" applyFont="1" applyFill="1"/>
    <xf numFmtId="4" fontId="36" fillId="2" borderId="0" xfId="0" applyNumberFormat="1" applyFont="1" applyFill="1"/>
    <xf numFmtId="4" fontId="36" fillId="0" borderId="0" xfId="0" applyNumberFormat="1" applyFont="1"/>
    <xf numFmtId="0" fontId="37" fillId="2" borderId="0" xfId="0" applyFont="1" applyFill="1"/>
    <xf numFmtId="4" fontId="37" fillId="0" borderId="0" xfId="0" applyNumberFormat="1" applyFont="1"/>
    <xf numFmtId="0" fontId="37" fillId="0" borderId="0" xfId="0" applyFont="1"/>
    <xf numFmtId="4" fontId="8" fillId="2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2" fontId="4" fillId="6" borderId="8" xfId="0" applyNumberFormat="1" applyFont="1" applyFill="1" applyBorder="1" applyAlignment="1">
      <alignment horizontal="center" vertical="center" wrapText="1"/>
    </xf>
    <xf numFmtId="168" fontId="10" fillId="6" borderId="5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6" xfId="0" applyFont="1" applyBorder="1" applyAlignment="1"/>
    <xf numFmtId="0" fontId="0" fillId="0" borderId="12" xfId="0" applyBorder="1" applyAlignment="1"/>
    <xf numFmtId="0" fontId="0" fillId="0" borderId="24" xfId="0" applyBorder="1" applyAlignment="1"/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Процентный 2" xfId="3" xr:uid="{00000000-0005-0000-0000-000003000000}"/>
    <cellStyle name="Процентный 3" xfId="4" xr:uid="{00000000-0005-0000-0000-000004000000}"/>
    <cellStyle name="Финансовый" xfId="5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N94"/>
  <sheetViews>
    <sheetView tabSelected="1" view="pageBreakPreview" zoomScale="70" zoomScaleNormal="80" zoomScaleSheetLayoutView="70" zoomScalePageLayoutView="110" workbookViewId="0">
      <pane xSplit="18" ySplit="6" topLeftCell="S13" activePane="bottomRight" state="frozen"/>
      <selection pane="topRight" activeCell="S1" sqref="S1"/>
      <selection pane="bottomLeft" activeCell="A7" sqref="A7"/>
      <selection pane="bottomRight" activeCell="BB18" sqref="BB18"/>
    </sheetView>
  </sheetViews>
  <sheetFormatPr defaultColWidth="8.7109375" defaultRowHeight="15" outlineLevelRow="2" x14ac:dyDescent="0.25"/>
  <cols>
    <col min="1" max="1" width="3.7109375" customWidth="1"/>
    <col min="2" max="2" width="24.42578125" style="1" customWidth="1"/>
    <col min="3" max="3" width="19.42578125" style="1" hidden="1" customWidth="1"/>
    <col min="4" max="5" width="0.140625" style="1" hidden="1" customWidth="1"/>
    <col min="6" max="6" width="0.140625" style="2" hidden="1" customWidth="1"/>
    <col min="7" max="7" width="11.42578125" style="1" customWidth="1"/>
    <col min="8" max="8" width="10.42578125" style="1" customWidth="1"/>
    <col min="9" max="9" width="11.140625" style="1" customWidth="1"/>
    <col min="10" max="10" width="12.28515625" style="3" bestFit="1" customWidth="1"/>
    <col min="11" max="11" width="9" style="26" customWidth="1"/>
    <col min="12" max="12" width="9.5703125" style="68" customWidth="1"/>
    <col min="13" max="13" width="14" style="69" customWidth="1"/>
    <col min="14" max="14" width="12.85546875" style="69" customWidth="1"/>
    <col min="15" max="15" width="6.85546875" style="68" customWidth="1"/>
    <col min="16" max="16" width="6.7109375" style="70" customWidth="1"/>
    <col min="17" max="17" width="8.5703125" style="70" customWidth="1"/>
    <col min="18" max="18" width="10.42578125" style="70" customWidth="1"/>
    <col min="20" max="25" width="0" hidden="1" customWidth="1"/>
    <col min="26" max="31" width="0" style="282" hidden="1" customWidth="1"/>
    <col min="32" max="32" width="10.5703125" style="282" hidden="1" customWidth="1"/>
    <col min="33" max="39" width="0" style="282" hidden="1" customWidth="1"/>
    <col min="40" max="40" width="8.7109375" style="282"/>
  </cols>
  <sheetData>
    <row r="1" spans="1:40" ht="37.5" customHeight="1" thickBot="1" x14ac:dyDescent="0.3">
      <c r="A1" s="318" t="s">
        <v>120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40" ht="17.25" customHeight="1" thickBot="1" x14ac:dyDescent="0.3">
      <c r="A2" s="28"/>
      <c r="B2" s="28"/>
      <c r="C2" s="30"/>
      <c r="D2" s="30"/>
      <c r="E2" s="30"/>
      <c r="F2" s="30"/>
      <c r="G2" s="30"/>
      <c r="H2" s="30"/>
      <c r="I2" s="30"/>
      <c r="J2" s="28"/>
      <c r="K2" s="28"/>
      <c r="L2" s="59"/>
      <c r="M2" s="59"/>
      <c r="N2" s="59"/>
      <c r="O2" s="60"/>
      <c r="P2" s="328" t="s">
        <v>60</v>
      </c>
      <c r="Q2" s="329"/>
      <c r="R2" s="329"/>
    </row>
    <row r="3" spans="1:40" s="5" customFormat="1" ht="28.5" customHeight="1" thickBot="1" x14ac:dyDescent="0.25">
      <c r="A3" s="319" t="s">
        <v>2</v>
      </c>
      <c r="B3" s="320" t="s">
        <v>3</v>
      </c>
      <c r="C3" s="321" t="s">
        <v>4</v>
      </c>
      <c r="D3" s="321"/>
      <c r="E3" s="321"/>
      <c r="F3" s="321"/>
      <c r="G3" s="322" t="s">
        <v>59</v>
      </c>
      <c r="H3" s="322"/>
      <c r="I3" s="322"/>
      <c r="J3" s="323" t="s">
        <v>65</v>
      </c>
      <c r="K3" s="324" t="s">
        <v>61</v>
      </c>
      <c r="L3" s="325" t="s">
        <v>0</v>
      </c>
      <c r="M3" s="326"/>
      <c r="N3" s="326"/>
      <c r="O3" s="327" t="s">
        <v>78</v>
      </c>
      <c r="P3" s="327"/>
      <c r="Q3" s="327"/>
      <c r="R3" s="327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</row>
    <row r="4" spans="1:40" s="5" customFormat="1" ht="63.75" customHeight="1" thickBot="1" x14ac:dyDescent="0.25">
      <c r="A4" s="319"/>
      <c r="B4" s="320"/>
      <c r="C4" s="31" t="s">
        <v>1</v>
      </c>
      <c r="D4" s="31" t="s">
        <v>7</v>
      </c>
      <c r="E4" s="32" t="s">
        <v>8</v>
      </c>
      <c r="F4" s="33" t="s">
        <v>9</v>
      </c>
      <c r="G4" s="32" t="s">
        <v>1</v>
      </c>
      <c r="H4" s="32" t="s">
        <v>7</v>
      </c>
      <c r="I4" s="34" t="s">
        <v>8</v>
      </c>
      <c r="J4" s="323"/>
      <c r="K4" s="324"/>
      <c r="L4" s="61" t="s">
        <v>10</v>
      </c>
      <c r="M4" s="62" t="s">
        <v>62</v>
      </c>
      <c r="N4" s="62" t="s">
        <v>63</v>
      </c>
      <c r="O4" s="61" t="s">
        <v>11</v>
      </c>
      <c r="P4" s="63" t="s">
        <v>12</v>
      </c>
      <c r="Q4" s="64" t="s">
        <v>64</v>
      </c>
      <c r="R4" s="63" t="s">
        <v>13</v>
      </c>
      <c r="T4" s="5" t="s">
        <v>127</v>
      </c>
      <c r="U4" s="5" t="s">
        <v>128</v>
      </c>
      <c r="W4" s="212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</row>
    <row r="5" spans="1:40" s="5" customFormat="1" ht="13.5" thickBot="1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2">
        <v>3</v>
      </c>
      <c r="H5" s="32">
        <v>4</v>
      </c>
      <c r="I5" s="33">
        <v>5</v>
      </c>
      <c r="J5" s="31">
        <v>6</v>
      </c>
      <c r="K5" s="40">
        <v>7</v>
      </c>
      <c r="L5" s="61">
        <v>8</v>
      </c>
      <c r="M5" s="65">
        <v>9</v>
      </c>
      <c r="N5" s="63">
        <v>10</v>
      </c>
      <c r="O5" s="61">
        <v>11</v>
      </c>
      <c r="P5" s="66">
        <v>12</v>
      </c>
      <c r="Q5" s="66">
        <v>13</v>
      </c>
      <c r="R5" s="63">
        <v>14</v>
      </c>
      <c r="W5" s="212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5" customFormat="1" ht="13.5" thickBot="1" x14ac:dyDescent="0.25">
      <c r="A6" s="29"/>
      <c r="B6" s="81" t="s">
        <v>14</v>
      </c>
      <c r="C6" s="82">
        <f>C7+C17+C25+C37+C41+C48+C52+C59+C63+C69</f>
        <v>25973.959999999995</v>
      </c>
      <c r="D6" s="83">
        <f>D7+D17+D25+D37+D41+D48+D52+D59+D63+D69</f>
        <v>21014.59</v>
      </c>
      <c r="E6" s="82">
        <f>E7+E17+E25+E37+E41+E48+E52+E59+E63+E69</f>
        <v>3221.7400000000007</v>
      </c>
      <c r="F6" s="84">
        <f>F7+F17+F25+F37+F41+F48+F52+F59+F63+F69</f>
        <v>1737.63</v>
      </c>
      <c r="G6" s="82">
        <f>G7+G17+G25+G37+G41+G48+G52+G59+G63+G69</f>
        <v>28833.984</v>
      </c>
      <c r="H6" s="85">
        <f>H7+H17+H25+H37+H41+H48+H52+H59+H63+H69+H75</f>
        <v>24690.13</v>
      </c>
      <c r="I6" s="85">
        <f>I7+I17+I25+I37+I41+I48+I52+I59+I63+I69+I75</f>
        <v>4143.8340000000007</v>
      </c>
      <c r="J6" s="82">
        <f>J7+J17+J25+J37+J41+J48+J52+J59+J63+J69+J75+J79</f>
        <v>21255.466</v>
      </c>
      <c r="K6" s="86">
        <f t="shared" ref="K6:K14" si="0">J6/G6*100</f>
        <v>73.716715664404887</v>
      </c>
      <c r="L6" s="196">
        <f>L7+L17+L25+L37+L41+L48+L52+L59+L63+L69+L75</f>
        <v>15680.15</v>
      </c>
      <c r="M6" s="197">
        <f t="shared" ref="M6:M14" si="1">L6/J6*100</f>
        <v>73.769965805501514</v>
      </c>
      <c r="N6" s="198">
        <f t="shared" ref="N6:N14" si="2">L6/G6*100</f>
        <v>54.380795938570259</v>
      </c>
      <c r="O6" s="199">
        <f>O7+O17+O25+O37+O41+O48+O52+O59+O63+O69</f>
        <v>1032</v>
      </c>
      <c r="P6" s="200">
        <f>P7+P17+P25+P37+P41+P48+P52+P59+P63+P69</f>
        <v>991</v>
      </c>
      <c r="Q6" s="196">
        <f t="shared" ref="Q6:Q50" si="3">P6/O6*100</f>
        <v>96.027131782945744</v>
      </c>
      <c r="R6" s="198">
        <f>R7+R17+R25+R37+R41+R48+R52+R59+R63+R69</f>
        <v>23652.541000000001</v>
      </c>
      <c r="T6" s="275">
        <f>L6-G6</f>
        <v>-13153.834000000001</v>
      </c>
      <c r="U6" s="276">
        <f>100-N6</f>
        <v>45.619204061429741</v>
      </c>
      <c r="W6" s="212"/>
      <c r="Z6" s="283"/>
      <c r="AA6" s="283"/>
      <c r="AB6" s="283"/>
      <c r="AC6" s="283"/>
      <c r="AD6" s="283"/>
      <c r="AE6" s="286"/>
      <c r="AF6" s="286">
        <f>L6-G6</f>
        <v>-13153.834000000001</v>
      </c>
      <c r="AG6" s="283"/>
      <c r="AH6" s="283">
        <f>L6/G6*100</f>
        <v>54.380795938570259</v>
      </c>
      <c r="AI6" s="283"/>
      <c r="AJ6" s="283"/>
      <c r="AK6" s="283"/>
      <c r="AL6" s="283"/>
      <c r="AM6" s="283"/>
      <c r="AN6" s="283"/>
    </row>
    <row r="7" spans="1:40" s="10" customFormat="1" ht="14.25" customHeight="1" thickBot="1" x14ac:dyDescent="0.25">
      <c r="A7" s="45" t="s">
        <v>15</v>
      </c>
      <c r="B7" s="256" t="s">
        <v>16</v>
      </c>
      <c r="C7" s="173">
        <f t="shared" ref="C7:J7" si="4">C8+C9+C14+C15+C16</f>
        <v>11982</v>
      </c>
      <c r="D7" s="173">
        <f t="shared" si="4"/>
        <v>10403.42</v>
      </c>
      <c r="E7" s="173">
        <f t="shared" si="4"/>
        <v>1425.18</v>
      </c>
      <c r="F7" s="173">
        <f t="shared" si="4"/>
        <v>153.4</v>
      </c>
      <c r="G7" s="108">
        <f t="shared" si="4"/>
        <v>11788.69</v>
      </c>
      <c r="H7" s="108">
        <f t="shared" si="4"/>
        <v>10363.900000000001</v>
      </c>
      <c r="I7" s="97">
        <f t="shared" si="4"/>
        <v>1424.7900000000002</v>
      </c>
      <c r="J7" s="173">
        <f t="shared" si="4"/>
        <v>8813.7300000000014</v>
      </c>
      <c r="K7" s="174">
        <f t="shared" si="0"/>
        <v>74.764286786742218</v>
      </c>
      <c r="L7" s="129">
        <f>L8+L9+L14+L15+L16</f>
        <v>7081.2699999999995</v>
      </c>
      <c r="M7" s="99">
        <f t="shared" si="1"/>
        <v>80.343622960993798</v>
      </c>
      <c r="N7" s="99">
        <f t="shared" si="2"/>
        <v>60.06833668541627</v>
      </c>
      <c r="O7" s="100">
        <f>O8+O9+O14+O15+O16</f>
        <v>78</v>
      </c>
      <c r="P7" s="101">
        <f>P9+P14+P15+P16</f>
        <v>76</v>
      </c>
      <c r="Q7" s="102">
        <f t="shared" si="3"/>
        <v>97.435897435897431</v>
      </c>
      <c r="R7" s="124">
        <f>R8+R9+R14+R15+R16</f>
        <v>7549.2150000000001</v>
      </c>
      <c r="S7" s="5"/>
      <c r="T7" s="275">
        <f t="shared" ref="T7:T68" si="5">L7-G7</f>
        <v>-4707.420000000001</v>
      </c>
      <c r="U7" s="276">
        <f t="shared" ref="U7:U68" si="6">100-N7</f>
        <v>39.93166331458373</v>
      </c>
      <c r="Z7" s="284"/>
      <c r="AA7" s="284"/>
      <c r="AB7" s="284"/>
      <c r="AC7" s="284"/>
      <c r="AD7" s="284"/>
      <c r="AE7" s="284"/>
      <c r="AF7" s="286">
        <f t="shared" ref="AF7:AF70" si="7">L7-G7</f>
        <v>-4707.420000000001</v>
      </c>
      <c r="AG7" s="284"/>
      <c r="AH7" s="283">
        <f t="shared" ref="AH7:AH70" si="8">L7/G7*100</f>
        <v>60.06833668541627</v>
      </c>
      <c r="AI7" s="284"/>
      <c r="AJ7" s="284"/>
      <c r="AK7" s="284"/>
      <c r="AL7" s="284"/>
      <c r="AM7" s="284"/>
      <c r="AN7" s="284"/>
    </row>
    <row r="8" spans="1:40" s="10" customFormat="1" ht="39.75" customHeight="1" outlineLevel="1" x14ac:dyDescent="0.2">
      <c r="A8" s="56"/>
      <c r="B8" s="209" t="s">
        <v>85</v>
      </c>
      <c r="C8" s="103">
        <f>SUM(D8:F8)</f>
        <v>3999.4700000000003</v>
      </c>
      <c r="D8" s="164">
        <v>3846.07</v>
      </c>
      <c r="E8" s="96">
        <v>0</v>
      </c>
      <c r="F8" s="160">
        <v>153.4</v>
      </c>
      <c r="G8" s="187">
        <f>SUM(H8:I8)</f>
        <v>3846.07</v>
      </c>
      <c r="H8" s="187">
        <v>3846.07</v>
      </c>
      <c r="I8" s="211">
        <f>E8</f>
        <v>0</v>
      </c>
      <c r="J8" s="164">
        <v>3439.83</v>
      </c>
      <c r="K8" s="161">
        <f t="shared" si="0"/>
        <v>89.437529738148285</v>
      </c>
      <c r="L8" s="94">
        <v>3419.06</v>
      </c>
      <c r="M8" s="93">
        <f t="shared" si="1"/>
        <v>99.396191090838798</v>
      </c>
      <c r="N8" s="93">
        <f t="shared" si="2"/>
        <v>88.897497965455642</v>
      </c>
      <c r="O8" s="104">
        <v>0</v>
      </c>
      <c r="P8" s="105">
        <v>0</v>
      </c>
      <c r="Q8" s="88">
        <v>0</v>
      </c>
      <c r="R8" s="105">
        <v>0</v>
      </c>
      <c r="T8" s="275">
        <f t="shared" si="5"/>
        <v>-427.01000000000022</v>
      </c>
      <c r="U8" s="276">
        <f t="shared" si="6"/>
        <v>11.102502034544358</v>
      </c>
      <c r="Z8" s="284"/>
      <c r="AA8" s="284"/>
      <c r="AB8" s="284"/>
      <c r="AC8" s="284"/>
      <c r="AD8" s="284"/>
      <c r="AE8" s="284"/>
      <c r="AF8" s="286">
        <f t="shared" si="7"/>
        <v>-427.01000000000022</v>
      </c>
      <c r="AG8" s="284"/>
      <c r="AH8" s="283">
        <f t="shared" si="8"/>
        <v>88.897497965455642</v>
      </c>
      <c r="AI8" s="284"/>
      <c r="AJ8" s="284"/>
      <c r="AK8" s="284"/>
      <c r="AL8" s="284"/>
      <c r="AM8" s="284"/>
      <c r="AN8" s="284"/>
    </row>
    <row r="9" spans="1:40" s="57" customFormat="1" ht="66.75" customHeight="1" outlineLevel="1" x14ac:dyDescent="0.2">
      <c r="A9" s="56"/>
      <c r="B9" s="208" t="s">
        <v>114</v>
      </c>
      <c r="C9" s="91">
        <f>SUM(D9:F9)</f>
        <v>7721.07</v>
      </c>
      <c r="D9" s="157">
        <v>6308.91</v>
      </c>
      <c r="E9" s="91">
        <v>1412.16</v>
      </c>
      <c r="F9" s="106">
        <v>0</v>
      </c>
      <c r="G9" s="187">
        <f t="shared" ref="G9:G14" si="9">H9+I9</f>
        <v>7696.27</v>
      </c>
      <c r="H9" s="188">
        <v>6284.35</v>
      </c>
      <c r="I9" s="189">
        <v>1411.92</v>
      </c>
      <c r="J9" s="254">
        <v>5127.55</v>
      </c>
      <c r="K9" s="158">
        <f t="shared" si="0"/>
        <v>66.62383206410378</v>
      </c>
      <c r="L9" s="121">
        <v>3547.31</v>
      </c>
      <c r="M9" s="93">
        <f t="shared" si="1"/>
        <v>69.181382921668245</v>
      </c>
      <c r="N9" s="93">
        <f t="shared" si="2"/>
        <v>46.091288377356818</v>
      </c>
      <c r="O9" s="104">
        <v>59</v>
      </c>
      <c r="P9" s="89">
        <v>57</v>
      </c>
      <c r="Q9" s="90">
        <f t="shared" si="3"/>
        <v>96.610169491525426</v>
      </c>
      <c r="R9" s="126">
        <f>R10+R13</f>
        <v>7317.5349999999999</v>
      </c>
      <c r="T9" s="275">
        <f t="shared" si="5"/>
        <v>-4148.9600000000009</v>
      </c>
      <c r="U9" s="276">
        <f t="shared" si="6"/>
        <v>53.908711622643182</v>
      </c>
      <c r="Z9" s="284"/>
      <c r="AA9" s="284"/>
      <c r="AB9" s="284"/>
      <c r="AC9" s="284"/>
      <c r="AD9" s="284"/>
      <c r="AE9" s="284"/>
      <c r="AF9" s="286">
        <f t="shared" si="7"/>
        <v>-4148.9600000000009</v>
      </c>
      <c r="AG9" s="284"/>
      <c r="AH9" s="283">
        <f t="shared" si="8"/>
        <v>46.091288377356818</v>
      </c>
      <c r="AI9" s="284"/>
      <c r="AJ9" s="284"/>
      <c r="AK9" s="284"/>
      <c r="AL9" s="284"/>
      <c r="AM9" s="284"/>
      <c r="AN9" s="284"/>
    </row>
    <row r="10" spans="1:40" s="311" customFormat="1" ht="33.75" customHeight="1" outlineLevel="2" x14ac:dyDescent="0.2">
      <c r="A10" s="56"/>
      <c r="B10" s="287" t="s">
        <v>69</v>
      </c>
      <c r="C10" s="288"/>
      <c r="D10" s="289"/>
      <c r="E10" s="288"/>
      <c r="F10" s="290"/>
      <c r="G10" s="291">
        <f t="shared" si="9"/>
        <v>7696.2600000000011</v>
      </c>
      <c r="H10" s="291">
        <f>H11+H12+H13</f>
        <v>6284.3300000000008</v>
      </c>
      <c r="I10" s="291">
        <f>I11+I12+I13</f>
        <v>1411.93</v>
      </c>
      <c r="J10" s="291">
        <f>J11+J12+J13</f>
        <v>5127.51</v>
      </c>
      <c r="K10" s="292">
        <f t="shared" si="0"/>
        <v>66.623398897646382</v>
      </c>
      <c r="L10" s="293">
        <f>L11+L12</f>
        <v>2438.9</v>
      </c>
      <c r="M10" s="294">
        <f t="shared" si="1"/>
        <v>47.564997435402368</v>
      </c>
      <c r="N10" s="294">
        <f t="shared" si="2"/>
        <v>31.689417977043394</v>
      </c>
      <c r="O10" s="295">
        <v>57</v>
      </c>
      <c r="P10" s="296">
        <v>55</v>
      </c>
      <c r="Q10" s="297">
        <f t="shared" si="3"/>
        <v>96.491228070175438</v>
      </c>
      <c r="R10" s="260">
        <f>R11+R12</f>
        <v>7317.25</v>
      </c>
      <c r="T10" s="312">
        <f t="shared" si="5"/>
        <v>-5257.3600000000006</v>
      </c>
      <c r="U10" s="313">
        <f t="shared" si="6"/>
        <v>68.310582022956609</v>
      </c>
      <c r="Z10" s="314"/>
      <c r="AA10" s="314"/>
      <c r="AB10" s="314"/>
      <c r="AC10" s="314"/>
      <c r="AD10" s="314"/>
      <c r="AE10" s="314"/>
      <c r="AF10" s="315">
        <f t="shared" si="7"/>
        <v>-5257.3600000000006</v>
      </c>
      <c r="AG10" s="314"/>
      <c r="AH10" s="316">
        <f t="shared" si="8"/>
        <v>31.689417977043394</v>
      </c>
      <c r="AI10" s="314"/>
      <c r="AJ10" s="314"/>
      <c r="AK10" s="314"/>
      <c r="AL10" s="314"/>
      <c r="AM10" s="314"/>
      <c r="AN10" s="314"/>
    </row>
    <row r="11" spans="1:40" s="10" customFormat="1" ht="57" customHeight="1" outlineLevel="2" x14ac:dyDescent="0.2">
      <c r="A11" s="56"/>
      <c r="B11" s="298" t="s">
        <v>67</v>
      </c>
      <c r="C11" s="299"/>
      <c r="D11" s="300"/>
      <c r="E11" s="299"/>
      <c r="F11" s="301"/>
      <c r="G11" s="302">
        <f t="shared" si="9"/>
        <v>1769.9</v>
      </c>
      <c r="H11" s="309">
        <v>1130.3</v>
      </c>
      <c r="I11" s="310">
        <v>639.6</v>
      </c>
      <c r="J11" s="300">
        <v>1354.3</v>
      </c>
      <c r="K11" s="303">
        <f t="shared" si="0"/>
        <v>76.518447369907889</v>
      </c>
      <c r="L11" s="304">
        <v>982.2</v>
      </c>
      <c r="M11" s="305">
        <f t="shared" si="1"/>
        <v>72.524551428782402</v>
      </c>
      <c r="N11" s="305">
        <f t="shared" si="2"/>
        <v>55.49466071529465</v>
      </c>
      <c r="O11" s="306">
        <v>20</v>
      </c>
      <c r="P11" s="307">
        <v>20</v>
      </c>
      <c r="Q11" s="308">
        <f t="shared" si="3"/>
        <v>100</v>
      </c>
      <c r="R11" s="260">
        <v>1876.05</v>
      </c>
      <c r="T11" s="275">
        <f t="shared" si="5"/>
        <v>-787.7</v>
      </c>
      <c r="U11" s="276">
        <f t="shared" si="6"/>
        <v>44.50533928470535</v>
      </c>
      <c r="Z11" s="284"/>
      <c r="AA11" s="284"/>
      <c r="AB11" s="284"/>
      <c r="AC11" s="284"/>
      <c r="AD11" s="284"/>
      <c r="AE11" s="284"/>
      <c r="AF11" s="286">
        <f t="shared" si="7"/>
        <v>-787.7</v>
      </c>
      <c r="AG11" s="284"/>
      <c r="AH11" s="283">
        <f t="shared" si="8"/>
        <v>55.49466071529465</v>
      </c>
      <c r="AI11" s="284"/>
      <c r="AJ11" s="284"/>
      <c r="AK11" s="284"/>
      <c r="AL11" s="284"/>
      <c r="AM11" s="284"/>
      <c r="AN11" s="284"/>
    </row>
    <row r="12" spans="1:40" s="10" customFormat="1" ht="48.75" customHeight="1" outlineLevel="2" x14ac:dyDescent="0.2">
      <c r="A12" s="56"/>
      <c r="B12" s="298" t="s">
        <v>68</v>
      </c>
      <c r="C12" s="299"/>
      <c r="D12" s="300"/>
      <c r="E12" s="299"/>
      <c r="F12" s="301"/>
      <c r="G12" s="302">
        <v>5922.4</v>
      </c>
      <c r="H12" s="303">
        <v>5150.1000000000004</v>
      </c>
      <c r="I12" s="310">
        <v>772.3</v>
      </c>
      <c r="J12" s="300">
        <v>3769.25</v>
      </c>
      <c r="K12" s="303">
        <f t="shared" si="0"/>
        <v>63.643961907334869</v>
      </c>
      <c r="L12" s="304">
        <v>1456.7</v>
      </c>
      <c r="M12" s="305">
        <f t="shared" si="1"/>
        <v>38.646945678848574</v>
      </c>
      <c r="N12" s="305">
        <f t="shared" si="2"/>
        <v>24.596447386194789</v>
      </c>
      <c r="O12" s="306">
        <v>37</v>
      </c>
      <c r="P12" s="307">
        <v>35</v>
      </c>
      <c r="Q12" s="308">
        <f t="shared" si="3"/>
        <v>94.594594594594597</v>
      </c>
      <c r="R12" s="260">
        <v>5441.2</v>
      </c>
      <c r="T12" s="275">
        <f t="shared" si="5"/>
        <v>-4465.7</v>
      </c>
      <c r="U12" s="276">
        <f t="shared" si="6"/>
        <v>75.403552613805203</v>
      </c>
      <c r="Z12" s="284"/>
      <c r="AA12" s="284"/>
      <c r="AB12" s="284"/>
      <c r="AC12" s="284"/>
      <c r="AD12" s="284"/>
      <c r="AE12" s="284"/>
      <c r="AF12" s="286">
        <f t="shared" si="7"/>
        <v>-4465.7</v>
      </c>
      <c r="AG12" s="284"/>
      <c r="AH12" s="283">
        <f t="shared" si="8"/>
        <v>24.596447386194789</v>
      </c>
      <c r="AI12" s="284"/>
      <c r="AJ12" s="284"/>
      <c r="AK12" s="284"/>
      <c r="AL12" s="284"/>
      <c r="AM12" s="284"/>
      <c r="AN12" s="284"/>
    </row>
    <row r="13" spans="1:40" s="10" customFormat="1" ht="69" customHeight="1" outlineLevel="2" x14ac:dyDescent="0.2">
      <c r="A13" s="56"/>
      <c r="B13" s="186" t="s">
        <v>70</v>
      </c>
      <c r="C13" s="91"/>
      <c r="D13" s="157"/>
      <c r="E13" s="91"/>
      <c r="F13" s="106"/>
      <c r="G13" s="187">
        <v>3.96</v>
      </c>
      <c r="H13" s="188">
        <v>3.93</v>
      </c>
      <c r="I13" s="189">
        <v>0.03</v>
      </c>
      <c r="J13" s="157">
        <v>3.96</v>
      </c>
      <c r="K13" s="158">
        <f t="shared" si="0"/>
        <v>100</v>
      </c>
      <c r="L13" s="121">
        <v>2.2000000000000002</v>
      </c>
      <c r="M13" s="93">
        <f t="shared" si="1"/>
        <v>55.555555555555557</v>
      </c>
      <c r="N13" s="93">
        <f t="shared" si="2"/>
        <v>55.555555555555557</v>
      </c>
      <c r="O13" s="104">
        <v>2</v>
      </c>
      <c r="P13" s="89">
        <v>2</v>
      </c>
      <c r="Q13" s="90">
        <f t="shared" si="3"/>
        <v>100</v>
      </c>
      <c r="R13" s="119">
        <v>0.28499999999999998</v>
      </c>
      <c r="T13" s="275">
        <f t="shared" si="5"/>
        <v>-1.7599999999999998</v>
      </c>
      <c r="U13" s="276">
        <f t="shared" si="6"/>
        <v>44.444444444444443</v>
      </c>
      <c r="Z13" s="284"/>
      <c r="AA13" s="284"/>
      <c r="AB13" s="284"/>
      <c r="AC13" s="284"/>
      <c r="AD13" s="284"/>
      <c r="AE13" s="284"/>
      <c r="AF13" s="286">
        <f t="shared" si="7"/>
        <v>-1.7599999999999998</v>
      </c>
      <c r="AG13" s="284"/>
      <c r="AH13" s="283">
        <f t="shared" si="8"/>
        <v>55.555555555555557</v>
      </c>
      <c r="AI13" s="284"/>
      <c r="AJ13" s="284"/>
      <c r="AK13" s="284"/>
      <c r="AL13" s="284"/>
      <c r="AM13" s="284"/>
      <c r="AN13" s="284"/>
    </row>
    <row r="14" spans="1:40" s="10" customFormat="1" ht="24.6" customHeight="1" outlineLevel="1" x14ac:dyDescent="0.2">
      <c r="A14" s="56"/>
      <c r="B14" s="208" t="s">
        <v>86</v>
      </c>
      <c r="C14" s="91">
        <f>SUM(D14:F14)</f>
        <v>54.959999999999994</v>
      </c>
      <c r="D14" s="157">
        <v>54.41</v>
      </c>
      <c r="E14" s="91">
        <v>0.55000000000000004</v>
      </c>
      <c r="F14" s="106">
        <v>0</v>
      </c>
      <c r="G14" s="258">
        <f t="shared" si="9"/>
        <v>14.6</v>
      </c>
      <c r="H14" s="188">
        <v>14.45</v>
      </c>
      <c r="I14" s="189">
        <v>0.15</v>
      </c>
      <c r="J14" s="254">
        <v>14.6</v>
      </c>
      <c r="K14" s="117">
        <f t="shared" si="0"/>
        <v>100</v>
      </c>
      <c r="L14" s="87">
        <v>5.54</v>
      </c>
      <c r="M14" s="93">
        <f t="shared" si="1"/>
        <v>37.945205479452056</v>
      </c>
      <c r="N14" s="93">
        <f t="shared" si="2"/>
        <v>37.945205479452056</v>
      </c>
      <c r="O14" s="104">
        <v>6</v>
      </c>
      <c r="P14" s="89">
        <v>6</v>
      </c>
      <c r="Q14" s="90">
        <f t="shared" si="3"/>
        <v>100</v>
      </c>
      <c r="R14" s="119">
        <v>0.37</v>
      </c>
      <c r="T14" s="275">
        <f t="shared" si="5"/>
        <v>-9.0599999999999987</v>
      </c>
      <c r="U14" s="276">
        <f t="shared" si="6"/>
        <v>62.054794520547944</v>
      </c>
      <c r="Z14" s="284"/>
      <c r="AA14" s="284"/>
      <c r="AB14" s="284"/>
      <c r="AC14" s="284"/>
      <c r="AD14" s="284"/>
      <c r="AE14" s="284"/>
      <c r="AF14" s="286">
        <f t="shared" si="7"/>
        <v>-9.0599999999999987</v>
      </c>
      <c r="AG14" s="284"/>
      <c r="AH14" s="283">
        <f t="shared" si="8"/>
        <v>37.945205479452056</v>
      </c>
      <c r="AI14" s="284"/>
      <c r="AJ14" s="284"/>
      <c r="AK14" s="284"/>
      <c r="AL14" s="284"/>
      <c r="AM14" s="284"/>
      <c r="AN14" s="284"/>
    </row>
    <row r="15" spans="1:40" s="10" customFormat="1" ht="45" customHeight="1" outlineLevel="1" x14ac:dyDescent="0.2">
      <c r="A15" s="56"/>
      <c r="B15" s="208" t="s">
        <v>87</v>
      </c>
      <c r="C15" s="117">
        <f>SUM(D15:F15)</f>
        <v>0</v>
      </c>
      <c r="D15" s="254">
        <v>0</v>
      </c>
      <c r="E15" s="91">
        <v>0</v>
      </c>
      <c r="F15" s="106">
        <v>0</v>
      </c>
      <c r="G15" s="161">
        <v>0</v>
      </c>
      <c r="H15" s="158">
        <v>0</v>
      </c>
      <c r="I15" s="213">
        <v>0</v>
      </c>
      <c r="J15" s="254">
        <v>0</v>
      </c>
      <c r="K15" s="117">
        <v>0</v>
      </c>
      <c r="L15" s="106">
        <v>0</v>
      </c>
      <c r="M15" s="93">
        <v>0</v>
      </c>
      <c r="N15" s="93">
        <v>0</v>
      </c>
      <c r="O15" s="104">
        <v>0</v>
      </c>
      <c r="P15" s="89">
        <v>0</v>
      </c>
      <c r="Q15" s="90">
        <v>0</v>
      </c>
      <c r="R15" s="89">
        <v>0</v>
      </c>
      <c r="T15" s="275">
        <f t="shared" si="5"/>
        <v>0</v>
      </c>
      <c r="U15" s="276">
        <f t="shared" si="6"/>
        <v>100</v>
      </c>
      <c r="Z15" s="284"/>
      <c r="AA15" s="284"/>
      <c r="AB15" s="284"/>
      <c r="AC15" s="284"/>
      <c r="AD15" s="284"/>
      <c r="AE15" s="284"/>
      <c r="AF15" s="286">
        <f t="shared" si="7"/>
        <v>0</v>
      </c>
      <c r="AG15" s="284"/>
      <c r="AH15" s="283" t="e">
        <f t="shared" si="8"/>
        <v>#DIV/0!</v>
      </c>
      <c r="AI15" s="284"/>
      <c r="AJ15" s="284"/>
      <c r="AK15" s="284"/>
      <c r="AL15" s="284"/>
      <c r="AM15" s="284"/>
      <c r="AN15" s="284"/>
    </row>
    <row r="16" spans="1:40" s="10" customFormat="1" ht="20.25" customHeight="1" outlineLevel="1" thickBot="1" x14ac:dyDescent="0.25">
      <c r="A16" s="56"/>
      <c r="B16" s="210" t="s">
        <v>88</v>
      </c>
      <c r="C16" s="115">
        <f>SUM(D16:F16)</f>
        <v>206.5</v>
      </c>
      <c r="D16" s="255">
        <v>194.03</v>
      </c>
      <c r="E16" s="178">
        <v>12.47</v>
      </c>
      <c r="F16" s="114">
        <v>0</v>
      </c>
      <c r="G16" s="187">
        <f>H16+I16</f>
        <v>231.75</v>
      </c>
      <c r="H16" s="214">
        <v>219.03</v>
      </c>
      <c r="I16" s="215">
        <v>12.72</v>
      </c>
      <c r="J16" s="168">
        <v>231.75</v>
      </c>
      <c r="K16" s="117">
        <f>J16/G16*100</f>
        <v>100</v>
      </c>
      <c r="L16" s="114">
        <v>109.36</v>
      </c>
      <c r="M16" s="93">
        <f t="shared" ref="M16:M23" si="10">L16/J16*100</f>
        <v>47.188781014023732</v>
      </c>
      <c r="N16" s="93">
        <f t="shared" ref="N16:N23" si="11">L16/G16*100</f>
        <v>47.188781014023732</v>
      </c>
      <c r="O16" s="104">
        <v>13</v>
      </c>
      <c r="P16" s="118">
        <v>13</v>
      </c>
      <c r="Q16" s="90">
        <f t="shared" si="3"/>
        <v>100</v>
      </c>
      <c r="R16" s="119">
        <v>231.31</v>
      </c>
      <c r="T16" s="275">
        <f t="shared" si="5"/>
        <v>-122.39</v>
      </c>
      <c r="U16" s="276">
        <f t="shared" si="6"/>
        <v>52.811218985976268</v>
      </c>
      <c r="Z16" s="284"/>
      <c r="AA16" s="284"/>
      <c r="AB16" s="284"/>
      <c r="AC16" s="284"/>
      <c r="AD16" s="284"/>
      <c r="AE16" s="284"/>
      <c r="AF16" s="286">
        <f t="shared" si="7"/>
        <v>-122.39</v>
      </c>
      <c r="AG16" s="284"/>
      <c r="AH16" s="283">
        <f t="shared" si="8"/>
        <v>47.188781014023732</v>
      </c>
      <c r="AI16" s="284"/>
      <c r="AJ16" s="284"/>
      <c r="AK16" s="284"/>
      <c r="AL16" s="284"/>
      <c r="AM16" s="284"/>
      <c r="AN16" s="284"/>
    </row>
    <row r="17" spans="1:40" s="5" customFormat="1" ht="15" customHeight="1" thickBot="1" x14ac:dyDescent="0.25">
      <c r="A17" s="45" t="s">
        <v>17</v>
      </c>
      <c r="B17" s="207" t="s">
        <v>18</v>
      </c>
      <c r="C17" s="98">
        <f>C18+C19+C20+C21+C22+C23+C24</f>
        <v>5127.93</v>
      </c>
      <c r="D17" s="173">
        <f t="shared" ref="D17:J17" si="12">D18+D19+D20+D21+D22+D23+D24</f>
        <v>3430.3199999999997</v>
      </c>
      <c r="E17" s="173">
        <f t="shared" si="12"/>
        <v>216.2</v>
      </c>
      <c r="F17" s="173">
        <f t="shared" si="12"/>
        <v>1481.41</v>
      </c>
      <c r="G17" s="98">
        <f>G18+G19+G20+G21+G22+G23+G24</f>
        <v>3652.7299999999996</v>
      </c>
      <c r="H17" s="98">
        <f t="shared" si="12"/>
        <v>3436.2200000000003</v>
      </c>
      <c r="I17" s="172">
        <f t="shared" si="12"/>
        <v>216.51</v>
      </c>
      <c r="J17" s="98">
        <f t="shared" si="12"/>
        <v>2726.86</v>
      </c>
      <c r="K17" s="174">
        <f t="shared" ref="K17:K23" si="13">J17/G17*100</f>
        <v>74.652657053765282</v>
      </c>
      <c r="L17" s="129">
        <f>L18+L19+L20+L21+L22+L23+L24</f>
        <v>1012.38</v>
      </c>
      <c r="M17" s="99">
        <f t="shared" si="10"/>
        <v>37.126218434389735</v>
      </c>
      <c r="N17" s="99">
        <f t="shared" si="11"/>
        <v>27.715708524856751</v>
      </c>
      <c r="O17" s="100">
        <f>O18+O19+O20+O21+V83+O23+O24</f>
        <v>199</v>
      </c>
      <c r="P17" s="101">
        <f>P18+P19+P20+P21+W83+P23+P24</f>
        <v>174</v>
      </c>
      <c r="Q17" s="102">
        <f t="shared" si="3"/>
        <v>87.437185929648237</v>
      </c>
      <c r="R17" s="124">
        <f>R18+R19+R20+R21+Y83+R23+R24</f>
        <v>3286.29</v>
      </c>
      <c r="T17" s="275">
        <f t="shared" si="5"/>
        <v>-2640.3499999999995</v>
      </c>
      <c r="U17" s="276">
        <f t="shared" si="6"/>
        <v>72.284291475143249</v>
      </c>
      <c r="V17" s="5" t="s">
        <v>19</v>
      </c>
      <c r="W17" s="5" t="s">
        <v>19</v>
      </c>
      <c r="X17" s="5" t="s">
        <v>19</v>
      </c>
      <c r="Y17" s="5" t="s">
        <v>19</v>
      </c>
      <c r="Z17" s="283" t="s">
        <v>19</v>
      </c>
      <c r="AA17" s="283"/>
      <c r="AB17" s="286">
        <f>G17-L17</f>
        <v>2640.3499999999995</v>
      </c>
      <c r="AC17" s="283">
        <f>AB17/G17*100</f>
        <v>72.284291475143249</v>
      </c>
      <c r="AD17" s="283"/>
      <c r="AE17" s="283"/>
      <c r="AF17" s="286">
        <f t="shared" si="7"/>
        <v>-2640.3499999999995</v>
      </c>
      <c r="AG17" s="283"/>
      <c r="AH17" s="283">
        <f t="shared" si="8"/>
        <v>27.715708524856751</v>
      </c>
      <c r="AI17" s="283"/>
      <c r="AJ17" s="283"/>
      <c r="AK17" s="283"/>
      <c r="AL17" s="283"/>
      <c r="AM17" s="283"/>
      <c r="AN17" s="283"/>
    </row>
    <row r="18" spans="1:40" s="10" customFormat="1" ht="57.75" customHeight="1" outlineLevel="1" x14ac:dyDescent="0.2">
      <c r="A18" s="11"/>
      <c r="B18" s="209" t="s">
        <v>89</v>
      </c>
      <c r="C18" s="103">
        <f t="shared" ref="C18:C24" si="14">SUM(D18:F18)</f>
        <v>696.57999999999993</v>
      </c>
      <c r="D18" s="164">
        <v>667.4</v>
      </c>
      <c r="E18" s="103">
        <v>29.18</v>
      </c>
      <c r="F18" s="95">
        <v>0</v>
      </c>
      <c r="G18" s="103">
        <f>H18+I18</f>
        <v>696.57999999999993</v>
      </c>
      <c r="H18" s="103">
        <v>667.4</v>
      </c>
      <c r="I18" s="159">
        <v>29.18</v>
      </c>
      <c r="J18" s="160">
        <v>669.71</v>
      </c>
      <c r="K18" s="161">
        <f t="shared" si="13"/>
        <v>96.142582330816282</v>
      </c>
      <c r="L18" s="120">
        <v>212.14</v>
      </c>
      <c r="M18" s="195">
        <f t="shared" si="10"/>
        <v>31.676397246569405</v>
      </c>
      <c r="N18" s="93">
        <f t="shared" si="11"/>
        <v>30.454506302219414</v>
      </c>
      <c r="O18" s="104">
        <v>74</v>
      </c>
      <c r="P18" s="116">
        <v>68</v>
      </c>
      <c r="Q18" s="120">
        <f t="shared" si="3"/>
        <v>91.891891891891902</v>
      </c>
      <c r="R18" s="242">
        <v>687.57</v>
      </c>
      <c r="T18" s="275">
        <f t="shared" si="5"/>
        <v>-484.43999999999994</v>
      </c>
      <c r="U18" s="276">
        <f t="shared" si="6"/>
        <v>69.545493697780586</v>
      </c>
      <c r="Z18" s="284"/>
      <c r="AA18" s="284"/>
      <c r="AB18" s="284"/>
      <c r="AC18" s="284"/>
      <c r="AD18" s="284"/>
      <c r="AE18" s="284"/>
      <c r="AF18" s="286">
        <f t="shared" si="7"/>
        <v>-484.43999999999994</v>
      </c>
      <c r="AG18" s="284"/>
      <c r="AH18" s="283">
        <f t="shared" si="8"/>
        <v>30.454506302219414</v>
      </c>
      <c r="AI18" s="284"/>
      <c r="AJ18" s="284"/>
      <c r="AK18" s="284"/>
      <c r="AL18" s="284"/>
      <c r="AM18" s="284"/>
      <c r="AN18" s="284"/>
    </row>
    <row r="19" spans="1:40" s="10" customFormat="1" ht="38.25" customHeight="1" outlineLevel="1" x14ac:dyDescent="0.2">
      <c r="A19" s="11"/>
      <c r="B19" s="208" t="s">
        <v>90</v>
      </c>
      <c r="C19" s="91">
        <f t="shared" si="14"/>
        <v>355.45000000000005</v>
      </c>
      <c r="D19" s="157">
        <v>352.54</v>
      </c>
      <c r="E19" s="91">
        <v>2.91</v>
      </c>
      <c r="F19" s="87">
        <v>0</v>
      </c>
      <c r="G19" s="91">
        <f t="shared" ref="G19:G24" si="15">SUM(H19:I19)</f>
        <v>355.44</v>
      </c>
      <c r="H19" s="91">
        <v>352.53</v>
      </c>
      <c r="I19" s="156">
        <v>2.91</v>
      </c>
      <c r="J19" s="157">
        <v>355.44</v>
      </c>
      <c r="K19" s="158">
        <f t="shared" si="13"/>
        <v>100</v>
      </c>
      <c r="L19" s="121">
        <v>141.79</v>
      </c>
      <c r="M19" s="130">
        <f t="shared" si="10"/>
        <v>39.891402205716858</v>
      </c>
      <c r="N19" s="122">
        <f t="shared" si="11"/>
        <v>39.891402205716858</v>
      </c>
      <c r="O19" s="88">
        <v>69</v>
      </c>
      <c r="P19" s="89">
        <v>68</v>
      </c>
      <c r="Q19" s="90">
        <f t="shared" si="3"/>
        <v>98.550724637681171</v>
      </c>
      <c r="R19" s="122">
        <v>355.15</v>
      </c>
      <c r="T19" s="275">
        <f t="shared" si="5"/>
        <v>-213.65</v>
      </c>
      <c r="U19" s="276">
        <f t="shared" si="6"/>
        <v>60.108597794283142</v>
      </c>
      <c r="Z19" s="284"/>
      <c r="AA19" s="284"/>
      <c r="AB19" s="284"/>
      <c r="AC19" s="284"/>
      <c r="AD19" s="284"/>
      <c r="AE19" s="284"/>
      <c r="AF19" s="286">
        <f t="shared" si="7"/>
        <v>-213.65</v>
      </c>
      <c r="AG19" s="284"/>
      <c r="AH19" s="283">
        <f t="shared" si="8"/>
        <v>39.891402205716858</v>
      </c>
      <c r="AI19" s="284"/>
      <c r="AJ19" s="284"/>
      <c r="AK19" s="284"/>
      <c r="AL19" s="284"/>
      <c r="AM19" s="284"/>
      <c r="AN19" s="284"/>
    </row>
    <row r="20" spans="1:40" s="10" customFormat="1" ht="41.25" customHeight="1" outlineLevel="1" x14ac:dyDescent="0.2">
      <c r="A20" s="11"/>
      <c r="B20" s="208" t="s">
        <v>91</v>
      </c>
      <c r="C20" s="91">
        <f t="shared" si="14"/>
        <v>2076.94</v>
      </c>
      <c r="D20" s="157">
        <v>653.28</v>
      </c>
      <c r="E20" s="91">
        <v>132.91999999999999</v>
      </c>
      <c r="F20" s="95">
        <v>1290.74</v>
      </c>
      <c r="G20" s="91">
        <f t="shared" si="15"/>
        <v>786.19999999999993</v>
      </c>
      <c r="H20" s="91">
        <v>653.28</v>
      </c>
      <c r="I20" s="156">
        <v>132.91999999999999</v>
      </c>
      <c r="J20" s="254">
        <v>591.63</v>
      </c>
      <c r="K20" s="117">
        <f t="shared" si="13"/>
        <v>75.25184431442382</v>
      </c>
      <c r="L20" s="87">
        <v>109.98</v>
      </c>
      <c r="M20" s="130">
        <f t="shared" si="10"/>
        <v>18.58932102834542</v>
      </c>
      <c r="N20" s="122">
        <f t="shared" si="11"/>
        <v>13.988806919358943</v>
      </c>
      <c r="O20" s="88">
        <v>25</v>
      </c>
      <c r="P20" s="89">
        <v>23</v>
      </c>
      <c r="Q20" s="90">
        <f t="shared" si="3"/>
        <v>92</v>
      </c>
      <c r="R20" s="126">
        <v>692.9</v>
      </c>
      <c r="T20" s="275">
        <f t="shared" si="5"/>
        <v>-676.21999999999991</v>
      </c>
      <c r="U20" s="276">
        <f t="shared" si="6"/>
        <v>86.01119308064105</v>
      </c>
      <c r="Z20" s="284"/>
      <c r="AA20" s="284"/>
      <c r="AB20" s="284"/>
      <c r="AC20" s="284"/>
      <c r="AD20" s="284"/>
      <c r="AE20" s="284"/>
      <c r="AF20" s="286">
        <f t="shared" si="7"/>
        <v>-676.21999999999991</v>
      </c>
      <c r="AG20" s="284"/>
      <c r="AH20" s="283">
        <f t="shared" si="8"/>
        <v>13.988806919358943</v>
      </c>
      <c r="AI20" s="284"/>
      <c r="AJ20" s="284"/>
      <c r="AK20" s="284"/>
      <c r="AL20" s="284"/>
      <c r="AM20" s="284"/>
      <c r="AN20" s="284"/>
    </row>
    <row r="21" spans="1:40" s="10" customFormat="1" ht="78.75" customHeight="1" outlineLevel="1" x14ac:dyDescent="0.2">
      <c r="A21" s="11"/>
      <c r="B21" s="208" t="s">
        <v>92</v>
      </c>
      <c r="C21" s="91">
        <f t="shared" si="14"/>
        <v>411.33000000000004</v>
      </c>
      <c r="D21" s="157">
        <v>312.86</v>
      </c>
      <c r="E21" s="91">
        <v>16.47</v>
      </c>
      <c r="F21" s="157">
        <v>82</v>
      </c>
      <c r="G21" s="91">
        <f t="shared" si="15"/>
        <v>335.54999999999995</v>
      </c>
      <c r="H21" s="91">
        <v>318.77</v>
      </c>
      <c r="I21" s="156">
        <v>16.78</v>
      </c>
      <c r="J21" s="157">
        <v>301.64</v>
      </c>
      <c r="K21" s="158">
        <f t="shared" si="13"/>
        <v>89.894203546416335</v>
      </c>
      <c r="L21" s="235">
        <v>1.0900000000000001</v>
      </c>
      <c r="M21" s="130">
        <f t="shared" si="10"/>
        <v>0.36135791009149987</v>
      </c>
      <c r="N21" s="123">
        <f t="shared" si="11"/>
        <v>0.32483981522872907</v>
      </c>
      <c r="O21" s="88">
        <v>20</v>
      </c>
      <c r="P21" s="243">
        <v>4</v>
      </c>
      <c r="Q21" s="228">
        <f t="shared" si="3"/>
        <v>20</v>
      </c>
      <c r="R21" s="119">
        <v>302.68</v>
      </c>
      <c r="T21" s="275">
        <f t="shared" si="5"/>
        <v>-334.46</v>
      </c>
      <c r="U21" s="276">
        <f t="shared" si="6"/>
        <v>99.675160184771272</v>
      </c>
      <c r="Z21" s="284"/>
      <c r="AA21" s="284"/>
      <c r="AB21" s="284"/>
      <c r="AC21" s="284"/>
      <c r="AD21" s="284"/>
      <c r="AE21" s="284"/>
      <c r="AF21" s="286">
        <f t="shared" si="7"/>
        <v>-334.46</v>
      </c>
      <c r="AG21" s="284"/>
      <c r="AH21" s="283">
        <f t="shared" si="8"/>
        <v>0.32483981522872907</v>
      </c>
      <c r="AI21" s="284"/>
      <c r="AJ21" s="284"/>
      <c r="AK21" s="284"/>
      <c r="AL21" s="284"/>
      <c r="AM21" s="284"/>
      <c r="AN21" s="284"/>
    </row>
    <row r="22" spans="1:40" s="12" customFormat="1" ht="71.25" customHeight="1" outlineLevel="1" x14ac:dyDescent="0.2">
      <c r="A22" s="11"/>
      <c r="B22" s="208" t="s">
        <v>93</v>
      </c>
      <c r="C22" s="91">
        <f t="shared" si="14"/>
        <v>229.48</v>
      </c>
      <c r="D22" s="157">
        <v>207.25</v>
      </c>
      <c r="E22" s="91">
        <v>22.23</v>
      </c>
      <c r="F22" s="87">
        <v>0</v>
      </c>
      <c r="G22" s="91">
        <f>H22+I22</f>
        <v>229.48</v>
      </c>
      <c r="H22" s="91">
        <v>207.25</v>
      </c>
      <c r="I22" s="156">
        <v>22.23</v>
      </c>
      <c r="J22" s="157">
        <v>227.63</v>
      </c>
      <c r="K22" s="158">
        <f t="shared" si="13"/>
        <v>99.193829527627685</v>
      </c>
      <c r="L22" s="90">
        <v>173</v>
      </c>
      <c r="M22" s="93">
        <f t="shared" si="10"/>
        <v>76.000527171286734</v>
      </c>
      <c r="N22" s="122">
        <f t="shared" si="11"/>
        <v>75.387833362384526</v>
      </c>
      <c r="O22" s="118">
        <v>0</v>
      </c>
      <c r="P22" s="118">
        <v>0</v>
      </c>
      <c r="Q22" s="118">
        <v>0</v>
      </c>
      <c r="R22" s="118">
        <v>0</v>
      </c>
      <c r="T22" s="275">
        <f t="shared" si="5"/>
        <v>-56.47999999999999</v>
      </c>
      <c r="U22" s="276">
        <f t="shared" si="6"/>
        <v>24.612166637615474</v>
      </c>
      <c r="Z22" s="284"/>
      <c r="AA22" s="284"/>
      <c r="AB22" s="284"/>
      <c r="AC22" s="284"/>
      <c r="AD22" s="284"/>
      <c r="AE22" s="284"/>
      <c r="AF22" s="286">
        <f t="shared" si="7"/>
        <v>-56.47999999999999</v>
      </c>
      <c r="AG22" s="284"/>
      <c r="AH22" s="283">
        <f t="shared" si="8"/>
        <v>75.387833362384526</v>
      </c>
      <c r="AI22" s="284"/>
      <c r="AJ22" s="284"/>
      <c r="AK22" s="284"/>
      <c r="AL22" s="284"/>
      <c r="AM22" s="284"/>
      <c r="AN22" s="284"/>
    </row>
    <row r="23" spans="1:40" s="10" customFormat="1" ht="78.75" customHeight="1" outlineLevel="1" x14ac:dyDescent="0.2">
      <c r="A23" s="11"/>
      <c r="B23" s="208" t="s">
        <v>94</v>
      </c>
      <c r="C23" s="91">
        <f t="shared" si="14"/>
        <v>1358.15</v>
      </c>
      <c r="D23" s="157">
        <v>1236.99</v>
      </c>
      <c r="E23" s="91">
        <v>12.49</v>
      </c>
      <c r="F23" s="87">
        <v>108.67</v>
      </c>
      <c r="G23" s="91">
        <f>H23+I23</f>
        <v>1249.48</v>
      </c>
      <c r="H23" s="91">
        <v>1236.99</v>
      </c>
      <c r="I23" s="156">
        <v>12.49</v>
      </c>
      <c r="J23" s="157">
        <v>580.80999999999995</v>
      </c>
      <c r="K23" s="158">
        <f t="shared" si="13"/>
        <v>46.484137401158875</v>
      </c>
      <c r="L23" s="121">
        <v>374.38</v>
      </c>
      <c r="M23" s="93">
        <f t="shared" si="10"/>
        <v>64.458256572717417</v>
      </c>
      <c r="N23" s="93">
        <f t="shared" si="11"/>
        <v>29.962864551653489</v>
      </c>
      <c r="O23" s="88">
        <v>11</v>
      </c>
      <c r="P23" s="89">
        <v>11</v>
      </c>
      <c r="Q23" s="90">
        <f t="shared" si="3"/>
        <v>100</v>
      </c>
      <c r="R23" s="126">
        <v>1247.99</v>
      </c>
      <c r="T23" s="275">
        <f t="shared" si="5"/>
        <v>-875.1</v>
      </c>
      <c r="U23" s="276">
        <f t="shared" si="6"/>
        <v>70.037135448346504</v>
      </c>
      <c r="Z23" s="284"/>
      <c r="AA23" s="284"/>
      <c r="AB23" s="284"/>
      <c r="AC23" s="284"/>
      <c r="AD23" s="284"/>
      <c r="AE23" s="284"/>
      <c r="AF23" s="286">
        <f t="shared" si="7"/>
        <v>-875.1</v>
      </c>
      <c r="AG23" s="284"/>
      <c r="AH23" s="283">
        <f t="shared" si="8"/>
        <v>29.962864551653489</v>
      </c>
      <c r="AI23" s="284"/>
      <c r="AJ23" s="284"/>
      <c r="AK23" s="284"/>
      <c r="AL23" s="284"/>
      <c r="AM23" s="284"/>
      <c r="AN23" s="284"/>
    </row>
    <row r="24" spans="1:40" s="10" customFormat="1" ht="33.75" customHeight="1" outlineLevel="1" thickBot="1" x14ac:dyDescent="0.25">
      <c r="A24" s="252"/>
      <c r="B24" s="210" t="s">
        <v>95</v>
      </c>
      <c r="C24" s="91">
        <f t="shared" si="14"/>
        <v>0</v>
      </c>
      <c r="D24" s="168">
        <v>0</v>
      </c>
      <c r="E24" s="178">
        <v>0</v>
      </c>
      <c r="F24" s="149">
        <v>0</v>
      </c>
      <c r="G24" s="117">
        <f t="shared" si="15"/>
        <v>0</v>
      </c>
      <c r="H24" s="115">
        <v>0</v>
      </c>
      <c r="I24" s="162">
        <v>0</v>
      </c>
      <c r="J24" s="255">
        <v>0</v>
      </c>
      <c r="K24" s="158">
        <v>0</v>
      </c>
      <c r="L24" s="228">
        <v>0</v>
      </c>
      <c r="M24" s="93">
        <v>0</v>
      </c>
      <c r="N24" s="93">
        <v>0</v>
      </c>
      <c r="O24" s="127">
        <v>0</v>
      </c>
      <c r="P24" s="234">
        <v>0</v>
      </c>
      <c r="Q24" s="88">
        <v>0</v>
      </c>
      <c r="R24" s="234">
        <v>0</v>
      </c>
      <c r="T24" s="275">
        <f t="shared" si="5"/>
        <v>0</v>
      </c>
      <c r="U24" s="276">
        <f t="shared" si="6"/>
        <v>100</v>
      </c>
      <c r="Z24" s="284"/>
      <c r="AA24" s="284"/>
      <c r="AB24" s="284"/>
      <c r="AC24" s="284"/>
      <c r="AD24" s="284"/>
      <c r="AE24" s="284"/>
      <c r="AF24" s="286">
        <f t="shared" si="7"/>
        <v>0</v>
      </c>
      <c r="AG24" s="284"/>
      <c r="AH24" s="283" t="e">
        <f t="shared" si="8"/>
        <v>#DIV/0!</v>
      </c>
      <c r="AI24" s="284"/>
      <c r="AJ24" s="284"/>
      <c r="AK24" s="284"/>
      <c r="AL24" s="284"/>
      <c r="AM24" s="284"/>
      <c r="AN24" s="284"/>
    </row>
    <row r="25" spans="1:40" s="44" customFormat="1" ht="13.5" thickBot="1" x14ac:dyDescent="0.25">
      <c r="A25" s="43" t="s">
        <v>21</v>
      </c>
      <c r="B25" s="155" t="s">
        <v>22</v>
      </c>
      <c r="C25" s="98">
        <f t="shared" ref="C25:J25" si="16">C26+C31+C32+C33+C34+C35+C36</f>
        <v>3998.0799999999995</v>
      </c>
      <c r="D25" s="98">
        <f t="shared" si="16"/>
        <v>3568.17</v>
      </c>
      <c r="E25" s="98">
        <f t="shared" si="16"/>
        <v>425.90999999999997</v>
      </c>
      <c r="F25" s="98">
        <f t="shared" si="16"/>
        <v>4</v>
      </c>
      <c r="G25" s="98">
        <f t="shared" si="16"/>
        <v>7793.34</v>
      </c>
      <c r="H25" s="98">
        <f t="shared" si="16"/>
        <v>6639.25</v>
      </c>
      <c r="I25" s="98">
        <f t="shared" si="16"/>
        <v>1154.08</v>
      </c>
      <c r="J25" s="98">
        <f t="shared" si="16"/>
        <v>5093.05</v>
      </c>
      <c r="K25" s="174">
        <f t="shared" ref="K25:K31" si="17">J25/G25*100</f>
        <v>65.3513127875853</v>
      </c>
      <c r="L25" s="129">
        <f>L26+L31+L32+L33+L34+L35+L36</f>
        <v>3739.4399999999996</v>
      </c>
      <c r="M25" s="99">
        <f t="shared" ref="M25:M31" si="18">L25/J25*100</f>
        <v>73.422408969085311</v>
      </c>
      <c r="N25" s="99">
        <f t="shared" ref="N25:N31" si="19">L25/G25*100</f>
        <v>47.982508141567024</v>
      </c>
      <c r="O25" s="100">
        <f>O26+O31+O32+O33+O34+O35+O36</f>
        <v>267</v>
      </c>
      <c r="P25" s="101">
        <f>P26+P31+P32+P33+P34+P35+P36</f>
        <v>265</v>
      </c>
      <c r="Q25" s="100">
        <f t="shared" si="3"/>
        <v>99.250936329588015</v>
      </c>
      <c r="R25" s="98">
        <f>R26+R31+R32+R33+R34+R35+R36</f>
        <v>8680.7799999999988</v>
      </c>
      <c r="T25" s="275">
        <f t="shared" si="5"/>
        <v>-4053.9000000000005</v>
      </c>
      <c r="U25" s="276">
        <f t="shared" si="6"/>
        <v>52.017491858432976</v>
      </c>
      <c r="Z25" s="283"/>
      <c r="AA25" s="283"/>
      <c r="AB25" s="283"/>
      <c r="AC25" s="283"/>
      <c r="AD25" s="283"/>
      <c r="AE25" s="283"/>
      <c r="AF25" s="286">
        <f t="shared" si="7"/>
        <v>-4053.9000000000005</v>
      </c>
      <c r="AG25" s="283"/>
      <c r="AH25" s="283">
        <f t="shared" si="8"/>
        <v>47.982508141567024</v>
      </c>
      <c r="AI25" s="283"/>
      <c r="AJ25" s="283"/>
      <c r="AK25" s="283"/>
      <c r="AL25" s="283"/>
      <c r="AM25" s="283"/>
      <c r="AN25" s="283"/>
    </row>
    <row r="26" spans="1:40" s="12" customFormat="1" ht="19.5" customHeight="1" outlineLevel="1" x14ac:dyDescent="0.2">
      <c r="A26" s="11"/>
      <c r="B26" s="209" t="s">
        <v>113</v>
      </c>
      <c r="C26" s="103">
        <f>D26+E26+F26</f>
        <v>3473.54</v>
      </c>
      <c r="D26" s="238">
        <v>3056.38</v>
      </c>
      <c r="E26" s="239">
        <v>417.16</v>
      </c>
      <c r="F26" s="95">
        <v>0</v>
      </c>
      <c r="G26" s="163">
        <f>H26+I26</f>
        <v>7209.89</v>
      </c>
      <c r="H26" s="159">
        <f>H27+H28</f>
        <v>6090.42</v>
      </c>
      <c r="I26" s="95">
        <f>I27+I28</f>
        <v>1119.47</v>
      </c>
      <c r="J26" s="163">
        <v>4537.68</v>
      </c>
      <c r="K26" s="161">
        <f t="shared" si="17"/>
        <v>62.93688253218842</v>
      </c>
      <c r="L26" s="94">
        <v>3231.42</v>
      </c>
      <c r="M26" s="93">
        <f t="shared" si="18"/>
        <v>71.213042788385252</v>
      </c>
      <c r="N26" s="93">
        <f t="shared" si="19"/>
        <v>44.819269087323107</v>
      </c>
      <c r="O26" s="104">
        <v>186</v>
      </c>
      <c r="P26" s="105">
        <v>184</v>
      </c>
      <c r="Q26" s="120">
        <f>P26/O26*100</f>
        <v>98.924731182795696</v>
      </c>
      <c r="R26" s="103">
        <v>8129.46</v>
      </c>
      <c r="T26" s="275">
        <f t="shared" si="5"/>
        <v>-3978.4700000000003</v>
      </c>
      <c r="U26" s="276">
        <f t="shared" si="6"/>
        <v>55.180730912676893</v>
      </c>
      <c r="Z26" s="284"/>
      <c r="AA26" s="284"/>
      <c r="AB26" s="284"/>
      <c r="AC26" s="284"/>
      <c r="AD26" s="284"/>
      <c r="AE26" s="284"/>
      <c r="AF26" s="286">
        <f t="shared" si="7"/>
        <v>-3978.4700000000003</v>
      </c>
      <c r="AG26" s="284"/>
      <c r="AH26" s="283">
        <f t="shared" si="8"/>
        <v>44.819269087323107</v>
      </c>
      <c r="AI26" s="284"/>
      <c r="AJ26" s="284"/>
      <c r="AK26" s="284"/>
      <c r="AL26" s="284"/>
      <c r="AM26" s="284"/>
      <c r="AN26" s="284"/>
    </row>
    <row r="27" spans="1:40" s="47" customFormat="1" ht="50.25" customHeight="1" outlineLevel="2" x14ac:dyDescent="0.2">
      <c r="A27" s="11"/>
      <c r="B27" s="186" t="s">
        <v>83</v>
      </c>
      <c r="C27" s="103"/>
      <c r="D27" s="238"/>
      <c r="E27" s="239"/>
      <c r="F27" s="95"/>
      <c r="G27" s="236">
        <f>H27+I27</f>
        <v>77.64</v>
      </c>
      <c r="H27" s="159">
        <v>65.739999999999995</v>
      </c>
      <c r="I27" s="95">
        <v>11.9</v>
      </c>
      <c r="J27" s="103">
        <v>77.66</v>
      </c>
      <c r="K27" s="161">
        <f t="shared" si="17"/>
        <v>100.02575991756825</v>
      </c>
      <c r="L27" s="94">
        <v>62</v>
      </c>
      <c r="M27" s="93">
        <f t="shared" si="18"/>
        <v>79.835178985320638</v>
      </c>
      <c r="N27" s="93">
        <f t="shared" si="19"/>
        <v>79.855744461617718</v>
      </c>
      <c r="O27" s="104">
        <v>4</v>
      </c>
      <c r="P27" s="105">
        <v>4</v>
      </c>
      <c r="Q27" s="120">
        <f>P27/O27*100</f>
        <v>100</v>
      </c>
      <c r="R27" s="103">
        <v>61.5</v>
      </c>
      <c r="T27" s="275">
        <f t="shared" si="5"/>
        <v>-15.64</v>
      </c>
      <c r="U27" s="276">
        <f t="shared" si="6"/>
        <v>20.144255538382282</v>
      </c>
      <c r="Z27" s="284"/>
      <c r="AA27" s="284"/>
      <c r="AB27" s="284"/>
      <c r="AC27" s="284"/>
      <c r="AD27" s="284"/>
      <c r="AE27" s="284"/>
      <c r="AF27" s="286">
        <f t="shared" si="7"/>
        <v>-15.64</v>
      </c>
      <c r="AG27" s="284"/>
      <c r="AH27" s="283">
        <f t="shared" si="8"/>
        <v>79.855744461617718</v>
      </c>
      <c r="AI27" s="284"/>
      <c r="AJ27" s="284"/>
      <c r="AK27" s="284"/>
      <c r="AL27" s="284"/>
      <c r="AM27" s="284"/>
      <c r="AN27" s="284"/>
    </row>
    <row r="28" spans="1:40" s="12" customFormat="1" ht="15" customHeight="1" outlineLevel="2" x14ac:dyDescent="0.2">
      <c r="A28" s="11"/>
      <c r="B28" s="209" t="s">
        <v>84</v>
      </c>
      <c r="C28" s="103"/>
      <c r="D28" s="238"/>
      <c r="E28" s="239"/>
      <c r="F28" s="95"/>
      <c r="G28" s="240">
        <f>H28+I28</f>
        <v>7132.25</v>
      </c>
      <c r="H28" s="240">
        <v>6024.68</v>
      </c>
      <c r="I28" s="241">
        <v>1107.57</v>
      </c>
      <c r="J28" s="257">
        <f>J29+J30</f>
        <v>4495.09</v>
      </c>
      <c r="K28" s="261">
        <f t="shared" si="17"/>
        <v>63.024851905079046</v>
      </c>
      <c r="L28" s="232">
        <v>1018.38</v>
      </c>
      <c r="M28" s="226">
        <f t="shared" si="18"/>
        <v>22.655386210287222</v>
      </c>
      <c r="N28" s="226">
        <f t="shared" si="19"/>
        <v>14.278523607557222</v>
      </c>
      <c r="O28" s="259">
        <f>O29+O30</f>
        <v>87</v>
      </c>
      <c r="P28" s="262">
        <f>P29+P30</f>
        <v>83</v>
      </c>
      <c r="Q28" s="263">
        <f>P28/O28*100</f>
        <v>95.402298850574709</v>
      </c>
      <c r="R28" s="264">
        <f>R29+R30</f>
        <v>6639.08</v>
      </c>
      <c r="T28" s="275">
        <f t="shared" si="5"/>
        <v>-6113.87</v>
      </c>
      <c r="U28" s="276">
        <f t="shared" si="6"/>
        <v>85.721476392442781</v>
      </c>
      <c r="Z28" s="284"/>
      <c r="AA28" s="284"/>
      <c r="AB28" s="284"/>
      <c r="AC28" s="284"/>
      <c r="AD28" s="284"/>
      <c r="AE28" s="284"/>
      <c r="AF28" s="286">
        <f t="shared" si="7"/>
        <v>-6113.87</v>
      </c>
      <c r="AG28" s="284"/>
      <c r="AH28" s="283">
        <f t="shared" si="8"/>
        <v>14.278523607557222</v>
      </c>
      <c r="AI28" s="284"/>
      <c r="AJ28" s="284"/>
      <c r="AK28" s="284"/>
      <c r="AL28" s="284"/>
      <c r="AM28" s="284"/>
      <c r="AN28" s="284"/>
    </row>
    <row r="29" spans="1:40" s="12" customFormat="1" ht="15" customHeight="1" outlineLevel="2" x14ac:dyDescent="0.2">
      <c r="A29" s="11"/>
      <c r="B29" s="216" t="s">
        <v>82</v>
      </c>
      <c r="C29" s="103"/>
      <c r="D29" s="238"/>
      <c r="E29" s="239"/>
      <c r="F29" s="95"/>
      <c r="G29" s="236">
        <v>6225.36</v>
      </c>
      <c r="H29" s="236">
        <v>5203.3</v>
      </c>
      <c r="I29" s="265">
        <v>1022.1</v>
      </c>
      <c r="J29" s="103">
        <v>3865.7</v>
      </c>
      <c r="K29" s="161">
        <f t="shared" si="17"/>
        <v>62.096007299176271</v>
      </c>
      <c r="L29" s="317">
        <v>506</v>
      </c>
      <c r="M29" s="93">
        <f t="shared" si="18"/>
        <v>13.089479266368317</v>
      </c>
      <c r="N29" s="93">
        <f t="shared" si="19"/>
        <v>8.1280440006682344</v>
      </c>
      <c r="O29" s="104">
        <v>16</v>
      </c>
      <c r="P29" s="105">
        <v>12</v>
      </c>
      <c r="Q29" s="120">
        <f>P29/O29*100</f>
        <v>75</v>
      </c>
      <c r="R29" s="103">
        <v>5013.9799999999996</v>
      </c>
      <c r="T29" s="275">
        <f t="shared" si="5"/>
        <v>-5719.36</v>
      </c>
      <c r="U29" s="276">
        <f t="shared" si="6"/>
        <v>91.87195599933176</v>
      </c>
      <c r="Z29" s="284"/>
      <c r="AA29" s="284"/>
      <c r="AB29" s="284"/>
      <c r="AC29" s="284"/>
      <c r="AD29" s="284"/>
      <c r="AE29" s="284"/>
      <c r="AF29" s="286">
        <f t="shared" si="7"/>
        <v>-5719.36</v>
      </c>
      <c r="AG29" s="284"/>
      <c r="AH29" s="283">
        <f t="shared" si="8"/>
        <v>8.1280440006682344</v>
      </c>
      <c r="AI29" s="284"/>
      <c r="AJ29" s="284"/>
      <c r="AK29" s="284"/>
      <c r="AL29" s="284"/>
      <c r="AM29" s="284"/>
      <c r="AN29" s="284"/>
    </row>
    <row r="30" spans="1:40" s="12" customFormat="1" ht="39" customHeight="1" outlineLevel="2" x14ac:dyDescent="0.2">
      <c r="A30" s="11"/>
      <c r="B30" s="216" t="s">
        <v>118</v>
      </c>
      <c r="C30" s="103"/>
      <c r="D30" s="238"/>
      <c r="E30" s="239"/>
      <c r="F30" s="95"/>
      <c r="G30" s="236">
        <v>906.89</v>
      </c>
      <c r="H30" s="236">
        <v>821.42</v>
      </c>
      <c r="I30" s="265">
        <v>85.48</v>
      </c>
      <c r="J30" s="103">
        <v>629.39</v>
      </c>
      <c r="K30" s="161">
        <f t="shared" si="17"/>
        <v>69.400919626415543</v>
      </c>
      <c r="L30" s="317">
        <v>512.38</v>
      </c>
      <c r="M30" s="93">
        <f t="shared" si="18"/>
        <v>81.408983301291727</v>
      </c>
      <c r="N30" s="93">
        <f t="shared" si="19"/>
        <v>56.498583069611527</v>
      </c>
      <c r="O30" s="104">
        <v>71</v>
      </c>
      <c r="P30" s="105">
        <v>71</v>
      </c>
      <c r="Q30" s="120">
        <f>P30/O30*100</f>
        <v>100</v>
      </c>
      <c r="R30" s="103">
        <v>1625.1</v>
      </c>
      <c r="T30" s="275">
        <f t="shared" si="5"/>
        <v>-394.51</v>
      </c>
      <c r="U30" s="276">
        <f t="shared" si="6"/>
        <v>43.501416930388473</v>
      </c>
      <c r="Z30" s="284"/>
      <c r="AA30" s="284"/>
      <c r="AB30" s="284"/>
      <c r="AC30" s="284"/>
      <c r="AD30" s="284"/>
      <c r="AE30" s="284"/>
      <c r="AF30" s="286">
        <f t="shared" si="7"/>
        <v>-394.51</v>
      </c>
      <c r="AG30" s="284"/>
      <c r="AH30" s="283">
        <f t="shared" si="8"/>
        <v>56.498583069611527</v>
      </c>
      <c r="AI30" s="284"/>
      <c r="AJ30" s="284"/>
      <c r="AK30" s="284"/>
      <c r="AL30" s="284"/>
      <c r="AM30" s="284"/>
      <c r="AN30" s="284"/>
    </row>
    <row r="31" spans="1:40" s="12" customFormat="1" ht="12.75" outlineLevel="1" x14ac:dyDescent="0.2">
      <c r="A31" s="11"/>
      <c r="B31" s="208" t="s">
        <v>96</v>
      </c>
      <c r="C31" s="91">
        <f>SUM(D31:F31)</f>
        <v>135.47</v>
      </c>
      <c r="D31" s="157">
        <v>130.57</v>
      </c>
      <c r="E31" s="239">
        <v>4.9000000000000004</v>
      </c>
      <c r="F31" s="95">
        <v>0</v>
      </c>
      <c r="G31" s="117">
        <f>SUM(H31:I31)</f>
        <v>135.44999999999999</v>
      </c>
      <c r="H31" s="159">
        <v>130.56</v>
      </c>
      <c r="I31" s="111">
        <v>4.8899999999999997</v>
      </c>
      <c r="J31" s="91">
        <v>107.37</v>
      </c>
      <c r="K31" s="158">
        <f t="shared" si="17"/>
        <v>79.269102990033232</v>
      </c>
      <c r="L31" s="121">
        <v>63.56</v>
      </c>
      <c r="M31" s="93">
        <f t="shared" si="18"/>
        <v>59.1971686690882</v>
      </c>
      <c r="N31" s="93">
        <f t="shared" si="19"/>
        <v>46.925064599483207</v>
      </c>
      <c r="O31" s="88">
        <v>20</v>
      </c>
      <c r="P31" s="89">
        <v>20</v>
      </c>
      <c r="Q31" s="120">
        <f t="shared" si="3"/>
        <v>100</v>
      </c>
      <c r="R31" s="91">
        <v>103.57</v>
      </c>
      <c r="T31" s="275">
        <f t="shared" si="5"/>
        <v>-71.889999999999986</v>
      </c>
      <c r="U31" s="276">
        <f t="shared" si="6"/>
        <v>53.074935400516793</v>
      </c>
      <c r="Z31" s="284"/>
      <c r="AA31" s="284"/>
      <c r="AB31" s="284"/>
      <c r="AC31" s="284"/>
      <c r="AD31" s="284"/>
      <c r="AE31" s="284"/>
      <c r="AF31" s="286">
        <f t="shared" si="7"/>
        <v>-71.889999999999986</v>
      </c>
      <c r="AG31" s="284"/>
      <c r="AH31" s="283">
        <f t="shared" si="8"/>
        <v>46.925064599483207</v>
      </c>
      <c r="AI31" s="284"/>
      <c r="AJ31" s="284"/>
      <c r="AK31" s="284"/>
      <c r="AL31" s="284"/>
      <c r="AM31" s="284"/>
      <c r="AN31" s="284"/>
    </row>
    <row r="32" spans="1:40" s="12" customFormat="1" ht="25.5" outlineLevel="1" x14ac:dyDescent="0.2">
      <c r="A32" s="11"/>
      <c r="B32" s="208" t="s">
        <v>97</v>
      </c>
      <c r="C32" s="91">
        <f>D32+E32+F32</f>
        <v>0</v>
      </c>
      <c r="D32" s="157">
        <v>0</v>
      </c>
      <c r="E32" s="91">
        <v>0</v>
      </c>
      <c r="F32" s="95">
        <v>0</v>
      </c>
      <c r="G32" s="117">
        <v>0</v>
      </c>
      <c r="H32" s="165">
        <v>0</v>
      </c>
      <c r="I32" s="111">
        <v>0</v>
      </c>
      <c r="J32" s="117">
        <v>0</v>
      </c>
      <c r="K32" s="158">
        <v>0</v>
      </c>
      <c r="L32" s="90">
        <v>0</v>
      </c>
      <c r="M32" s="93">
        <v>0</v>
      </c>
      <c r="N32" s="93">
        <v>0</v>
      </c>
      <c r="O32" s="88">
        <v>0</v>
      </c>
      <c r="P32" s="89">
        <v>0</v>
      </c>
      <c r="Q32" s="120">
        <v>0</v>
      </c>
      <c r="R32" s="117">
        <v>0</v>
      </c>
      <c r="T32" s="275">
        <f t="shared" si="5"/>
        <v>0</v>
      </c>
      <c r="U32" s="276">
        <f t="shared" si="6"/>
        <v>100</v>
      </c>
      <c r="Z32" s="284"/>
      <c r="AA32" s="284"/>
      <c r="AB32" s="284"/>
      <c r="AC32" s="284"/>
      <c r="AD32" s="284"/>
      <c r="AE32" s="284"/>
      <c r="AF32" s="286">
        <f t="shared" si="7"/>
        <v>0</v>
      </c>
      <c r="AG32" s="284"/>
      <c r="AH32" s="283" t="e">
        <f t="shared" si="8"/>
        <v>#DIV/0!</v>
      </c>
      <c r="AI32" s="284"/>
      <c r="AJ32" s="284"/>
      <c r="AK32" s="284"/>
      <c r="AL32" s="284"/>
      <c r="AM32" s="284"/>
      <c r="AN32" s="284"/>
    </row>
    <row r="33" spans="1:40" s="12" customFormat="1" ht="25.5" outlineLevel="1" x14ac:dyDescent="0.2">
      <c r="A33" s="11"/>
      <c r="B33" s="208" t="s">
        <v>98</v>
      </c>
      <c r="C33" s="91">
        <f>SUM(D33:F33)</f>
        <v>243.7</v>
      </c>
      <c r="D33" s="157">
        <v>241.26</v>
      </c>
      <c r="E33" s="91">
        <v>2.44</v>
      </c>
      <c r="F33" s="95">
        <v>0</v>
      </c>
      <c r="G33" s="91">
        <f>SUM(H33:I33)</f>
        <v>262.83999999999997</v>
      </c>
      <c r="H33" s="159">
        <v>241.26</v>
      </c>
      <c r="I33" s="95">
        <v>21.58</v>
      </c>
      <c r="J33" s="91">
        <v>262.83999999999997</v>
      </c>
      <c r="K33" s="158">
        <f t="shared" ref="K33:K38" si="20">J33/G33*100</f>
        <v>100</v>
      </c>
      <c r="L33" s="121">
        <v>259.89</v>
      </c>
      <c r="M33" s="93">
        <f>L33/J33*100</f>
        <v>98.877644194186587</v>
      </c>
      <c r="N33" s="93">
        <f>L33/G33*100</f>
        <v>98.877644194186587</v>
      </c>
      <c r="O33" s="88">
        <v>3</v>
      </c>
      <c r="P33" s="89">
        <v>3</v>
      </c>
      <c r="Q33" s="120">
        <f t="shared" si="3"/>
        <v>100</v>
      </c>
      <c r="R33" s="91">
        <v>259.89</v>
      </c>
      <c r="T33" s="275">
        <f t="shared" si="5"/>
        <v>-2.9499999999999886</v>
      </c>
      <c r="U33" s="276">
        <f t="shared" si="6"/>
        <v>1.1223558058134131</v>
      </c>
      <c r="Z33" s="284"/>
      <c r="AA33" s="284"/>
      <c r="AB33" s="284"/>
      <c r="AC33" s="284"/>
      <c r="AD33" s="284"/>
      <c r="AE33" s="284"/>
      <c r="AF33" s="286">
        <f t="shared" si="7"/>
        <v>-2.9499999999999886</v>
      </c>
      <c r="AG33" s="284"/>
      <c r="AH33" s="283">
        <f t="shared" si="8"/>
        <v>98.877644194186587</v>
      </c>
      <c r="AI33" s="284"/>
      <c r="AJ33" s="284"/>
      <c r="AK33" s="284"/>
      <c r="AL33" s="284"/>
      <c r="AM33" s="284"/>
      <c r="AN33" s="284"/>
    </row>
    <row r="34" spans="1:40" s="12" customFormat="1" ht="19.899999999999999" customHeight="1" outlineLevel="1" x14ac:dyDescent="0.2">
      <c r="A34" s="11"/>
      <c r="B34" s="208" t="s">
        <v>99</v>
      </c>
      <c r="C34" s="91">
        <f>SUM(D34:F34)</f>
        <v>86.44</v>
      </c>
      <c r="D34" s="157">
        <v>85.58</v>
      </c>
      <c r="E34" s="91">
        <v>0.86</v>
      </c>
      <c r="F34" s="95">
        <v>0</v>
      </c>
      <c r="G34" s="91">
        <v>86.45</v>
      </c>
      <c r="H34" s="166">
        <v>85.58</v>
      </c>
      <c r="I34" s="87">
        <v>0.86</v>
      </c>
      <c r="J34" s="91">
        <v>86.45</v>
      </c>
      <c r="K34" s="158">
        <f t="shared" si="20"/>
        <v>100</v>
      </c>
      <c r="L34" s="121">
        <v>86.45</v>
      </c>
      <c r="M34" s="93">
        <f>L34/J34*100</f>
        <v>100</v>
      </c>
      <c r="N34" s="93">
        <f t="shared" ref="N34:N44" si="21">L34/G34*100</f>
        <v>100</v>
      </c>
      <c r="O34" s="88">
        <v>9</v>
      </c>
      <c r="P34" s="89">
        <v>9</v>
      </c>
      <c r="Q34" s="120">
        <f t="shared" si="3"/>
        <v>100</v>
      </c>
      <c r="R34" s="91">
        <v>85.49</v>
      </c>
      <c r="T34" s="275">
        <f t="shared" si="5"/>
        <v>0</v>
      </c>
      <c r="U34" s="276">
        <f t="shared" si="6"/>
        <v>0</v>
      </c>
      <c r="Z34" s="284"/>
      <c r="AA34" s="284"/>
      <c r="AB34" s="284"/>
      <c r="AC34" s="284"/>
      <c r="AD34" s="284"/>
      <c r="AE34" s="284"/>
      <c r="AF34" s="286">
        <f t="shared" si="7"/>
        <v>0</v>
      </c>
      <c r="AG34" s="284"/>
      <c r="AH34" s="283">
        <f t="shared" si="8"/>
        <v>100</v>
      </c>
      <c r="AI34" s="284"/>
      <c r="AJ34" s="284"/>
      <c r="AK34" s="284"/>
      <c r="AL34" s="284"/>
      <c r="AM34" s="284"/>
      <c r="AN34" s="284"/>
    </row>
    <row r="35" spans="1:40" s="12" customFormat="1" ht="72.75" customHeight="1" outlineLevel="1" x14ac:dyDescent="0.2">
      <c r="A35" s="11"/>
      <c r="B35" s="208" t="s">
        <v>117</v>
      </c>
      <c r="C35" s="91">
        <f>SUM(D35:F35)</f>
        <v>56.120000000000005</v>
      </c>
      <c r="D35" s="157">
        <v>51.6</v>
      </c>
      <c r="E35" s="91">
        <v>0.52</v>
      </c>
      <c r="F35" s="95">
        <v>4</v>
      </c>
      <c r="G35" s="91">
        <f>H35+I35</f>
        <v>95.9</v>
      </c>
      <c r="H35" s="156">
        <v>88.65</v>
      </c>
      <c r="I35" s="87">
        <v>7.25</v>
      </c>
      <c r="J35" s="91">
        <v>95.9</v>
      </c>
      <c r="K35" s="158">
        <f t="shared" si="20"/>
        <v>100</v>
      </c>
      <c r="L35" s="121">
        <v>95.9</v>
      </c>
      <c r="M35" s="93">
        <f t="shared" ref="M35:M41" si="22">L35/J35*100</f>
        <v>100</v>
      </c>
      <c r="N35" s="93">
        <f t="shared" si="21"/>
        <v>100</v>
      </c>
      <c r="O35" s="88">
        <v>41</v>
      </c>
      <c r="P35" s="89">
        <v>41</v>
      </c>
      <c r="Q35" s="120">
        <f t="shared" si="3"/>
        <v>100</v>
      </c>
      <c r="R35" s="91">
        <v>99.9</v>
      </c>
      <c r="T35" s="275">
        <f t="shared" si="5"/>
        <v>0</v>
      </c>
      <c r="U35" s="276">
        <f t="shared" si="6"/>
        <v>0</v>
      </c>
      <c r="Z35" s="284"/>
      <c r="AA35" s="284"/>
      <c r="AB35" s="284"/>
      <c r="AC35" s="284"/>
      <c r="AD35" s="284"/>
      <c r="AE35" s="284"/>
      <c r="AF35" s="286">
        <f t="shared" si="7"/>
        <v>0</v>
      </c>
      <c r="AG35" s="284"/>
      <c r="AH35" s="283">
        <f t="shared" si="8"/>
        <v>100</v>
      </c>
      <c r="AI35" s="284"/>
      <c r="AJ35" s="284"/>
      <c r="AK35" s="284"/>
      <c r="AL35" s="284"/>
      <c r="AM35" s="284"/>
      <c r="AN35" s="284"/>
    </row>
    <row r="36" spans="1:40" s="12" customFormat="1" ht="27" customHeight="1" outlineLevel="1" thickBot="1" x14ac:dyDescent="0.25">
      <c r="A36" s="11"/>
      <c r="B36" s="218" t="s">
        <v>55</v>
      </c>
      <c r="C36" s="178">
        <f>SUM(D36:F36)</f>
        <v>2.8099999999999996</v>
      </c>
      <c r="D36" s="168">
        <v>2.78</v>
      </c>
      <c r="E36" s="178">
        <v>0.03</v>
      </c>
      <c r="F36" s="149">
        <v>0</v>
      </c>
      <c r="G36" s="178">
        <f>SUM(H36:I36)</f>
        <v>2.8099999999999996</v>
      </c>
      <c r="H36" s="167">
        <v>2.78</v>
      </c>
      <c r="I36" s="149">
        <v>0.03</v>
      </c>
      <c r="J36" s="178">
        <v>2.81</v>
      </c>
      <c r="K36" s="180">
        <f t="shared" si="20"/>
        <v>100.00000000000003</v>
      </c>
      <c r="L36" s="235">
        <v>2.2200000000000002</v>
      </c>
      <c r="M36" s="123">
        <f t="shared" si="22"/>
        <v>79.003558718861214</v>
      </c>
      <c r="N36" s="123">
        <f t="shared" si="21"/>
        <v>79.003558718861228</v>
      </c>
      <c r="O36" s="127">
        <v>8</v>
      </c>
      <c r="P36" s="118">
        <v>8</v>
      </c>
      <c r="Q36" s="228">
        <f t="shared" si="3"/>
        <v>100</v>
      </c>
      <c r="R36" s="178">
        <v>2.4700000000000002</v>
      </c>
      <c r="T36" s="275">
        <f t="shared" si="5"/>
        <v>-0.58999999999999941</v>
      </c>
      <c r="U36" s="276">
        <f t="shared" si="6"/>
        <v>20.996441281138772</v>
      </c>
      <c r="Z36" s="284"/>
      <c r="AA36" s="284"/>
      <c r="AB36" s="284"/>
      <c r="AC36" s="284"/>
      <c r="AD36" s="284"/>
      <c r="AE36" s="284"/>
      <c r="AF36" s="286">
        <f t="shared" si="7"/>
        <v>-0.58999999999999941</v>
      </c>
      <c r="AG36" s="284"/>
      <c r="AH36" s="283">
        <f t="shared" si="8"/>
        <v>79.003558718861228</v>
      </c>
      <c r="AI36" s="284"/>
      <c r="AJ36" s="284"/>
      <c r="AK36" s="284"/>
      <c r="AL36" s="284"/>
      <c r="AM36" s="284"/>
      <c r="AN36" s="284"/>
    </row>
    <row r="37" spans="1:40" s="44" customFormat="1" ht="26.25" thickBot="1" x14ac:dyDescent="0.25">
      <c r="A37" s="43" t="s">
        <v>23</v>
      </c>
      <c r="B37" s="155" t="s">
        <v>24</v>
      </c>
      <c r="C37" s="98">
        <f>C38+C39+C40</f>
        <v>2123.1400000000003</v>
      </c>
      <c r="D37" s="173">
        <f t="shared" ref="D37:J37" si="23">D38+D39+D40</f>
        <v>2013.29</v>
      </c>
      <c r="E37" s="98">
        <f t="shared" si="23"/>
        <v>64.259999999999991</v>
      </c>
      <c r="F37" s="97">
        <f>F38+F39+F40</f>
        <v>45.59</v>
      </c>
      <c r="G37" s="98">
        <f>G38+G39+G40</f>
        <v>2139.04</v>
      </c>
      <c r="H37" s="98">
        <f t="shared" si="23"/>
        <v>2033.71</v>
      </c>
      <c r="I37" s="172">
        <f t="shared" si="23"/>
        <v>105.32</v>
      </c>
      <c r="J37" s="173">
        <f t="shared" si="23"/>
        <v>2133.7600000000002</v>
      </c>
      <c r="K37" s="174">
        <f t="shared" si="20"/>
        <v>99.753160296207653</v>
      </c>
      <c r="L37" s="97">
        <f>L38+L39+L40</f>
        <v>1729.89</v>
      </c>
      <c r="M37" s="98">
        <f t="shared" si="22"/>
        <v>81.072379274145163</v>
      </c>
      <c r="N37" s="99">
        <f t="shared" si="21"/>
        <v>80.872260453287453</v>
      </c>
      <c r="O37" s="100">
        <f>O38+O39+O40</f>
        <v>225</v>
      </c>
      <c r="P37" s="101">
        <f>P38+P39+P40</f>
        <v>224</v>
      </c>
      <c r="Q37" s="102">
        <f t="shared" si="3"/>
        <v>99.555555555555557</v>
      </c>
      <c r="R37" s="98">
        <f>R38+R39+R40</f>
        <v>2070.4659999999999</v>
      </c>
      <c r="T37" s="275">
        <f t="shared" si="5"/>
        <v>-409.14999999999986</v>
      </c>
      <c r="U37" s="276">
        <f t="shared" si="6"/>
        <v>19.127739546712547</v>
      </c>
      <c r="Z37" s="283"/>
      <c r="AA37" s="283"/>
      <c r="AB37" s="283"/>
      <c r="AC37" s="283"/>
      <c r="AD37" s="283"/>
      <c r="AE37" s="283"/>
      <c r="AF37" s="286">
        <f t="shared" si="7"/>
        <v>-409.14999999999986</v>
      </c>
      <c r="AG37" s="283"/>
      <c r="AH37" s="283">
        <f t="shared" si="8"/>
        <v>80.872260453287453</v>
      </c>
      <c r="AI37" s="283"/>
      <c r="AJ37" s="283"/>
      <c r="AK37" s="283"/>
      <c r="AL37" s="283"/>
      <c r="AM37" s="283"/>
      <c r="AN37" s="283"/>
    </row>
    <row r="38" spans="1:40" s="12" customFormat="1" ht="12.75" outlineLevel="1" x14ac:dyDescent="0.2">
      <c r="A38" s="252"/>
      <c r="B38" s="216" t="s">
        <v>25</v>
      </c>
      <c r="C38" s="91">
        <v>1098.1600000000001</v>
      </c>
      <c r="D38" s="164">
        <v>1043.25</v>
      </c>
      <c r="E38" s="103">
        <v>54.91</v>
      </c>
      <c r="F38" s="95">
        <v>0</v>
      </c>
      <c r="G38" s="103">
        <f>SUM(H38:I38)</f>
        <v>1098.1600000000001</v>
      </c>
      <c r="H38" s="103">
        <v>1043.25</v>
      </c>
      <c r="I38" s="159">
        <v>54.91</v>
      </c>
      <c r="J38" s="164">
        <v>1098.1600000000001</v>
      </c>
      <c r="K38" s="158">
        <f t="shared" si="20"/>
        <v>100</v>
      </c>
      <c r="L38" s="111">
        <v>782.36</v>
      </c>
      <c r="M38" s="163">
        <f t="shared" si="22"/>
        <v>71.242806148466514</v>
      </c>
      <c r="N38" s="193">
        <f t="shared" si="21"/>
        <v>71.242806148466514</v>
      </c>
      <c r="O38" s="104">
        <v>38</v>
      </c>
      <c r="P38" s="105">
        <v>38</v>
      </c>
      <c r="Q38" s="90">
        <f t="shared" si="3"/>
        <v>100</v>
      </c>
      <c r="R38" s="103">
        <v>969</v>
      </c>
      <c r="T38" s="275">
        <f t="shared" si="5"/>
        <v>-315.80000000000007</v>
      </c>
      <c r="U38" s="276">
        <f t="shared" si="6"/>
        <v>28.757193851533486</v>
      </c>
      <c r="Z38" s="284"/>
      <c r="AA38" s="284"/>
      <c r="AB38" s="284"/>
      <c r="AC38" s="284"/>
      <c r="AD38" s="284"/>
      <c r="AE38" s="284"/>
      <c r="AF38" s="286">
        <f t="shared" si="7"/>
        <v>-315.80000000000007</v>
      </c>
      <c r="AG38" s="284"/>
      <c r="AH38" s="283">
        <f t="shared" si="8"/>
        <v>71.242806148466514</v>
      </c>
      <c r="AI38" s="284"/>
      <c r="AJ38" s="284"/>
      <c r="AK38" s="284"/>
      <c r="AL38" s="284"/>
      <c r="AM38" s="284"/>
      <c r="AN38" s="284"/>
    </row>
    <row r="39" spans="1:40" s="12" customFormat="1" ht="38.25" outlineLevel="1" x14ac:dyDescent="0.2">
      <c r="A39" s="252"/>
      <c r="B39" s="186" t="s">
        <v>26</v>
      </c>
      <c r="C39" s="91">
        <f>D39+E39+F39</f>
        <v>1024.98</v>
      </c>
      <c r="D39" s="157">
        <v>970.04</v>
      </c>
      <c r="E39" s="91">
        <v>9.35</v>
      </c>
      <c r="F39" s="87">
        <v>45.59</v>
      </c>
      <c r="G39" s="103">
        <f>SUM(H39:I39)</f>
        <v>979.39</v>
      </c>
      <c r="H39" s="103">
        <v>970.04</v>
      </c>
      <c r="I39" s="159">
        <v>9.35</v>
      </c>
      <c r="J39" s="157">
        <v>979.39</v>
      </c>
      <c r="K39" s="158">
        <f>J39/G39*100</f>
        <v>100</v>
      </c>
      <c r="L39" s="87">
        <v>934.65</v>
      </c>
      <c r="M39" s="117">
        <f t="shared" si="22"/>
        <v>95.431850437517227</v>
      </c>
      <c r="N39" s="193">
        <f t="shared" si="21"/>
        <v>95.431850437517227</v>
      </c>
      <c r="O39" s="88">
        <v>172</v>
      </c>
      <c r="P39" s="89">
        <v>172</v>
      </c>
      <c r="Q39" s="90">
        <f>P39/O39*100</f>
        <v>100</v>
      </c>
      <c r="R39" s="91">
        <v>1079.95</v>
      </c>
      <c r="T39" s="275">
        <f t="shared" si="5"/>
        <v>-44.740000000000009</v>
      </c>
      <c r="U39" s="276">
        <f t="shared" si="6"/>
        <v>4.5681495624827733</v>
      </c>
      <c r="Z39" s="284"/>
      <c r="AA39" s="284"/>
      <c r="AB39" s="284"/>
      <c r="AC39" s="284"/>
      <c r="AD39" s="284"/>
      <c r="AE39" s="284"/>
      <c r="AF39" s="286">
        <f t="shared" si="7"/>
        <v>-44.740000000000009</v>
      </c>
      <c r="AG39" s="284"/>
      <c r="AH39" s="283">
        <f t="shared" si="8"/>
        <v>95.431850437517227</v>
      </c>
      <c r="AI39" s="284"/>
      <c r="AJ39" s="284"/>
      <c r="AK39" s="284"/>
      <c r="AL39" s="284"/>
      <c r="AM39" s="284"/>
      <c r="AN39" s="284"/>
    </row>
    <row r="40" spans="1:40" s="12" customFormat="1" ht="63" customHeight="1" outlineLevel="1" thickBot="1" x14ac:dyDescent="0.25">
      <c r="A40" s="253"/>
      <c r="B40" s="217" t="s">
        <v>115</v>
      </c>
      <c r="C40" s="266">
        <v>0</v>
      </c>
      <c r="D40" s="267">
        <v>0</v>
      </c>
      <c r="E40" s="266">
        <v>0</v>
      </c>
      <c r="F40" s="268">
        <v>0</v>
      </c>
      <c r="G40" s="169">
        <v>61.49</v>
      </c>
      <c r="H40" s="169">
        <v>20.420000000000002</v>
      </c>
      <c r="I40" s="170">
        <v>41.06</v>
      </c>
      <c r="J40" s="269">
        <v>56.21</v>
      </c>
      <c r="K40" s="171">
        <f>J40/G40*100</f>
        <v>91.413237924865825</v>
      </c>
      <c r="L40" s="233">
        <v>12.88</v>
      </c>
      <c r="M40" s="190">
        <f t="shared" si="22"/>
        <v>22.914072229140722</v>
      </c>
      <c r="N40" s="237">
        <f t="shared" si="21"/>
        <v>20.946495365100017</v>
      </c>
      <c r="O40" s="191">
        <v>15</v>
      </c>
      <c r="P40" s="234">
        <v>14</v>
      </c>
      <c r="Q40" s="192">
        <f t="shared" si="3"/>
        <v>93.333333333333329</v>
      </c>
      <c r="R40" s="92">
        <v>21.515999999999998</v>
      </c>
      <c r="T40" s="275">
        <f t="shared" si="5"/>
        <v>-48.61</v>
      </c>
      <c r="U40" s="276">
        <f t="shared" si="6"/>
        <v>79.05350463489998</v>
      </c>
      <c r="Z40" s="284"/>
      <c r="AA40" s="284"/>
      <c r="AB40" s="284"/>
      <c r="AC40" s="284"/>
      <c r="AD40" s="284"/>
      <c r="AE40" s="284"/>
      <c r="AF40" s="286">
        <f t="shared" si="7"/>
        <v>-48.61</v>
      </c>
      <c r="AG40" s="284"/>
      <c r="AH40" s="283">
        <f t="shared" si="8"/>
        <v>20.946495365100017</v>
      </c>
      <c r="AI40" s="284"/>
      <c r="AJ40" s="284"/>
      <c r="AK40" s="284"/>
      <c r="AL40" s="284"/>
      <c r="AM40" s="284"/>
      <c r="AN40" s="284"/>
    </row>
    <row r="41" spans="1:40" s="44" customFormat="1" ht="13.5" thickBot="1" x14ac:dyDescent="0.25">
      <c r="A41" s="43" t="s">
        <v>27</v>
      </c>
      <c r="B41" s="155" t="s">
        <v>28</v>
      </c>
      <c r="C41" s="98">
        <f>C42+C43+C44+C45+C46+C47</f>
        <v>389.66</v>
      </c>
      <c r="D41" s="173">
        <f>D42+D43+D45+D44+D46+D47</f>
        <v>384.69</v>
      </c>
      <c r="E41" s="98">
        <f>E42+E43+E44+E45+E46+E47</f>
        <v>3.97</v>
      </c>
      <c r="F41" s="97">
        <f>F42+F43+F44+F45+F46+F47</f>
        <v>1</v>
      </c>
      <c r="G41" s="98">
        <f>G42+G43+G44+G45+G46+G47</f>
        <v>103.36799999999999</v>
      </c>
      <c r="H41" s="98">
        <f>H42+H43+H44+H45+H46+H47</f>
        <v>102.76</v>
      </c>
      <c r="I41" s="172">
        <f>I42+I43+I44+I45+I46+I47</f>
        <v>0.60799999999999998</v>
      </c>
      <c r="J41" s="270">
        <f>+J42+J43+J44+J45+J46+J47</f>
        <v>74.63</v>
      </c>
      <c r="K41" s="174">
        <f>J41/G41*100</f>
        <v>72.198359260119176</v>
      </c>
      <c r="L41" s="97">
        <f>L42+L43+L44+L45+L46+L47</f>
        <v>67.95</v>
      </c>
      <c r="M41" s="98">
        <f t="shared" si="22"/>
        <v>91.049175934610759</v>
      </c>
      <c r="N41" s="98">
        <f t="shared" si="21"/>
        <v>65.736011144648259</v>
      </c>
      <c r="O41" s="107">
        <f>O42+O43+O44+O45+O46+O47</f>
        <v>9</v>
      </c>
      <c r="P41" s="229">
        <f>P42+P43+P44+P45+P46+P47</f>
        <v>8</v>
      </c>
      <c r="Q41" s="109">
        <f t="shared" si="3"/>
        <v>88.888888888888886</v>
      </c>
      <c r="R41" s="108">
        <f>R42+R43+R44+R45+R46+R47</f>
        <v>33.32</v>
      </c>
      <c r="T41" s="275">
        <f t="shared" si="5"/>
        <v>-35.417999999999992</v>
      </c>
      <c r="U41" s="276">
        <f t="shared" si="6"/>
        <v>34.263988855351741</v>
      </c>
      <c r="Z41" s="283"/>
      <c r="AA41" s="283"/>
      <c r="AB41" s="283"/>
      <c r="AC41" s="283"/>
      <c r="AD41" s="283"/>
      <c r="AE41" s="283"/>
      <c r="AF41" s="286">
        <f t="shared" si="7"/>
        <v>-35.417999999999992</v>
      </c>
      <c r="AG41" s="283"/>
      <c r="AH41" s="283">
        <f t="shared" si="8"/>
        <v>65.736011144648259</v>
      </c>
      <c r="AI41" s="283"/>
      <c r="AJ41" s="283"/>
      <c r="AK41" s="283"/>
      <c r="AL41" s="283"/>
      <c r="AM41" s="283"/>
      <c r="AN41" s="283"/>
    </row>
    <row r="42" spans="1:40" s="12" customFormat="1" ht="15" customHeight="1" outlineLevel="1" x14ac:dyDescent="0.2">
      <c r="A42" s="11"/>
      <c r="B42" s="209" t="s">
        <v>100</v>
      </c>
      <c r="C42" s="91">
        <f t="shared" ref="C42:C47" si="24">D42+E42+F42</f>
        <v>0</v>
      </c>
      <c r="D42" s="164">
        <v>0</v>
      </c>
      <c r="E42" s="103">
        <v>0</v>
      </c>
      <c r="F42" s="95">
        <v>0</v>
      </c>
      <c r="G42" s="96">
        <v>0</v>
      </c>
      <c r="H42" s="96">
        <v>0</v>
      </c>
      <c r="I42" s="165">
        <v>0</v>
      </c>
      <c r="J42" s="160">
        <v>0</v>
      </c>
      <c r="K42" s="117">
        <v>0</v>
      </c>
      <c r="L42" s="111">
        <v>0</v>
      </c>
      <c r="M42" s="128">
        <v>0</v>
      </c>
      <c r="N42" s="111">
        <v>0</v>
      </c>
      <c r="O42" s="116">
        <v>0</v>
      </c>
      <c r="P42" s="105">
        <v>0</v>
      </c>
      <c r="Q42" s="110">
        <v>0</v>
      </c>
      <c r="R42" s="96">
        <v>0</v>
      </c>
      <c r="T42" s="275">
        <f t="shared" si="5"/>
        <v>0</v>
      </c>
      <c r="U42" s="276">
        <f t="shared" si="6"/>
        <v>100</v>
      </c>
      <c r="Z42" s="284"/>
      <c r="AA42" s="284"/>
      <c r="AB42" s="284"/>
      <c r="AC42" s="284"/>
      <c r="AD42" s="284"/>
      <c r="AE42" s="284"/>
      <c r="AF42" s="286">
        <f t="shared" si="7"/>
        <v>0</v>
      </c>
      <c r="AG42" s="284"/>
      <c r="AH42" s="283" t="e">
        <f t="shared" si="8"/>
        <v>#DIV/0!</v>
      </c>
      <c r="AI42" s="284"/>
      <c r="AJ42" s="284"/>
      <c r="AK42" s="284"/>
      <c r="AL42" s="284"/>
      <c r="AM42" s="284"/>
      <c r="AN42" s="284"/>
    </row>
    <row r="43" spans="1:40" s="12" customFormat="1" ht="25.5" outlineLevel="1" x14ac:dyDescent="0.2">
      <c r="A43" s="11"/>
      <c r="B43" s="208" t="s">
        <v>116</v>
      </c>
      <c r="C43" s="91">
        <f t="shared" si="24"/>
        <v>0</v>
      </c>
      <c r="D43" s="157">
        <v>0</v>
      </c>
      <c r="E43" s="91">
        <v>0</v>
      </c>
      <c r="F43" s="87">
        <v>0</v>
      </c>
      <c r="G43" s="96">
        <f>H43+I43</f>
        <v>50.42</v>
      </c>
      <c r="H43" s="96">
        <v>50.42</v>
      </c>
      <c r="I43" s="165">
        <v>0</v>
      </c>
      <c r="J43" s="254">
        <v>21.68</v>
      </c>
      <c r="K43" s="117">
        <f>J43/G43*100</f>
        <v>42.998809996033316</v>
      </c>
      <c r="L43" s="106">
        <v>21.68</v>
      </c>
      <c r="M43" s="91">
        <f>L43/J43*100</f>
        <v>100</v>
      </c>
      <c r="N43" s="111">
        <f>L43/G43*100</f>
        <v>42.998809996033316</v>
      </c>
      <c r="O43" s="89">
        <v>0</v>
      </c>
      <c r="P43" s="89">
        <v>0</v>
      </c>
      <c r="Q43" s="110">
        <v>0</v>
      </c>
      <c r="R43" s="117">
        <v>0</v>
      </c>
      <c r="T43" s="275">
        <f t="shared" si="5"/>
        <v>-28.740000000000002</v>
      </c>
      <c r="U43" s="276">
        <f t="shared" si="6"/>
        <v>57.001190003966684</v>
      </c>
      <c r="Z43" s="284"/>
      <c r="AA43" s="284"/>
      <c r="AB43" s="284"/>
      <c r="AC43" s="284"/>
      <c r="AD43" s="284"/>
      <c r="AE43" s="284"/>
      <c r="AF43" s="286">
        <f t="shared" si="7"/>
        <v>-28.740000000000002</v>
      </c>
      <c r="AG43" s="284"/>
      <c r="AH43" s="283">
        <f t="shared" si="8"/>
        <v>42.998809996033316</v>
      </c>
      <c r="AI43" s="284"/>
      <c r="AJ43" s="284"/>
      <c r="AK43" s="284"/>
      <c r="AL43" s="284"/>
      <c r="AM43" s="284"/>
      <c r="AN43" s="284"/>
    </row>
    <row r="44" spans="1:40" s="12" customFormat="1" ht="12.75" outlineLevel="1" x14ac:dyDescent="0.2">
      <c r="A44" s="11"/>
      <c r="B44" s="208" t="s">
        <v>101</v>
      </c>
      <c r="C44" s="91">
        <f t="shared" si="24"/>
        <v>346.53000000000003</v>
      </c>
      <c r="D44" s="157">
        <v>343.06</v>
      </c>
      <c r="E44" s="91">
        <v>3.47</v>
      </c>
      <c r="F44" s="87">
        <v>0</v>
      </c>
      <c r="G44" s="103">
        <f>H44+I44</f>
        <v>10.818000000000001</v>
      </c>
      <c r="H44" s="96">
        <v>10.71</v>
      </c>
      <c r="I44" s="165">
        <v>0.108</v>
      </c>
      <c r="J44" s="157">
        <v>10.82</v>
      </c>
      <c r="K44" s="117">
        <v>100</v>
      </c>
      <c r="L44" s="106">
        <v>6.37</v>
      </c>
      <c r="M44" s="96">
        <f>L44/J44*100</f>
        <v>58.8724584103512</v>
      </c>
      <c r="N44" s="111">
        <f t="shared" si="21"/>
        <v>58.883342577186163</v>
      </c>
      <c r="O44" s="89">
        <v>1</v>
      </c>
      <c r="P44" s="89">
        <v>1</v>
      </c>
      <c r="Q44" s="110">
        <f t="shared" si="3"/>
        <v>100</v>
      </c>
      <c r="R44" s="91">
        <v>10.82</v>
      </c>
      <c r="T44" s="275">
        <f t="shared" si="5"/>
        <v>-4.4480000000000013</v>
      </c>
      <c r="U44" s="276">
        <f t="shared" si="6"/>
        <v>41.116657422813837</v>
      </c>
      <c r="Z44" s="284"/>
      <c r="AA44" s="284"/>
      <c r="AB44" s="284"/>
      <c r="AC44" s="284"/>
      <c r="AD44" s="284"/>
      <c r="AE44" s="284"/>
      <c r="AF44" s="286">
        <f t="shared" si="7"/>
        <v>-4.4480000000000013</v>
      </c>
      <c r="AG44" s="284"/>
      <c r="AH44" s="283">
        <f t="shared" si="8"/>
        <v>58.883342577186163</v>
      </c>
      <c r="AI44" s="284"/>
      <c r="AJ44" s="284"/>
      <c r="AK44" s="284"/>
      <c r="AL44" s="284"/>
      <c r="AM44" s="284"/>
      <c r="AN44" s="284"/>
    </row>
    <row r="45" spans="1:40" s="12" customFormat="1" ht="25.5" outlineLevel="1" x14ac:dyDescent="0.2">
      <c r="A45" s="252"/>
      <c r="B45" s="208" t="s">
        <v>102</v>
      </c>
      <c r="C45" s="91">
        <f t="shared" si="24"/>
        <v>0</v>
      </c>
      <c r="D45" s="157">
        <v>0</v>
      </c>
      <c r="E45" s="91">
        <v>0</v>
      </c>
      <c r="F45" s="87">
        <v>0</v>
      </c>
      <c r="G45" s="96">
        <v>0</v>
      </c>
      <c r="H45" s="96">
        <v>0</v>
      </c>
      <c r="I45" s="165">
        <v>0</v>
      </c>
      <c r="J45" s="254">
        <v>0</v>
      </c>
      <c r="K45" s="117">
        <v>0</v>
      </c>
      <c r="L45" s="106">
        <v>0</v>
      </c>
      <c r="M45" s="122">
        <v>0</v>
      </c>
      <c r="N45" s="120">
        <v>0</v>
      </c>
      <c r="O45" s="89">
        <v>0</v>
      </c>
      <c r="P45" s="89">
        <v>0</v>
      </c>
      <c r="Q45" s="110">
        <v>0</v>
      </c>
      <c r="R45" s="117">
        <v>0</v>
      </c>
      <c r="T45" s="275">
        <f t="shared" si="5"/>
        <v>0</v>
      </c>
      <c r="U45" s="276">
        <f t="shared" si="6"/>
        <v>100</v>
      </c>
      <c r="Z45" s="284"/>
      <c r="AA45" s="284"/>
      <c r="AB45" s="284"/>
      <c r="AC45" s="284"/>
      <c r="AD45" s="284"/>
      <c r="AE45" s="284"/>
      <c r="AF45" s="286">
        <f t="shared" si="7"/>
        <v>0</v>
      </c>
      <c r="AG45" s="284"/>
      <c r="AH45" s="283" t="e">
        <f t="shared" si="8"/>
        <v>#DIV/0!</v>
      </c>
      <c r="AI45" s="284"/>
      <c r="AJ45" s="284"/>
      <c r="AK45" s="284"/>
      <c r="AL45" s="284"/>
      <c r="AM45" s="284"/>
      <c r="AN45" s="284"/>
    </row>
    <row r="46" spans="1:40" s="12" customFormat="1" ht="38.25" outlineLevel="1" x14ac:dyDescent="0.2">
      <c r="A46" s="252"/>
      <c r="B46" s="208" t="s">
        <v>103</v>
      </c>
      <c r="C46" s="91">
        <f t="shared" si="24"/>
        <v>0</v>
      </c>
      <c r="D46" s="157">
        <v>0</v>
      </c>
      <c r="E46" s="91">
        <v>0</v>
      </c>
      <c r="F46" s="87">
        <v>0</v>
      </c>
      <c r="G46" s="96">
        <v>0</v>
      </c>
      <c r="H46" s="96">
        <v>0</v>
      </c>
      <c r="I46" s="165">
        <v>0</v>
      </c>
      <c r="J46" s="254">
        <v>0</v>
      </c>
      <c r="K46" s="117">
        <v>0</v>
      </c>
      <c r="L46" s="106">
        <v>0</v>
      </c>
      <c r="M46" s="122">
        <v>0</v>
      </c>
      <c r="N46" s="120">
        <v>0</v>
      </c>
      <c r="O46" s="89">
        <v>0</v>
      </c>
      <c r="P46" s="89">
        <v>0</v>
      </c>
      <c r="Q46" s="110">
        <v>0</v>
      </c>
      <c r="R46" s="117">
        <v>0</v>
      </c>
      <c r="T46" s="275">
        <f t="shared" si="5"/>
        <v>0</v>
      </c>
      <c r="U46" s="276">
        <f t="shared" si="6"/>
        <v>100</v>
      </c>
      <c r="Z46" s="284"/>
      <c r="AA46" s="284"/>
      <c r="AB46" s="284"/>
      <c r="AC46" s="284"/>
      <c r="AD46" s="284"/>
      <c r="AE46" s="284"/>
      <c r="AF46" s="286">
        <f t="shared" si="7"/>
        <v>0</v>
      </c>
      <c r="AG46" s="284"/>
      <c r="AH46" s="283" t="e">
        <f t="shared" si="8"/>
        <v>#DIV/0!</v>
      </c>
      <c r="AI46" s="284"/>
      <c r="AJ46" s="284"/>
      <c r="AK46" s="284"/>
      <c r="AL46" s="284"/>
      <c r="AM46" s="284"/>
      <c r="AN46" s="284"/>
    </row>
    <row r="47" spans="1:40" s="12" customFormat="1" ht="18" customHeight="1" outlineLevel="1" thickBot="1" x14ac:dyDescent="0.25">
      <c r="A47" s="252"/>
      <c r="B47" s="208" t="s">
        <v>121</v>
      </c>
      <c r="C47" s="205">
        <f t="shared" si="24"/>
        <v>43.13</v>
      </c>
      <c r="D47" s="206">
        <v>41.63</v>
      </c>
      <c r="E47" s="206">
        <v>0.5</v>
      </c>
      <c r="F47" s="206">
        <v>1</v>
      </c>
      <c r="G47" s="103">
        <f>SUM(H47:I47)</f>
        <v>42.13</v>
      </c>
      <c r="H47" s="103">
        <v>41.63</v>
      </c>
      <c r="I47" s="159">
        <v>0.5</v>
      </c>
      <c r="J47" s="157">
        <v>42.13</v>
      </c>
      <c r="K47" s="158">
        <f>J47/G47*100</f>
        <v>100</v>
      </c>
      <c r="L47" s="277">
        <v>39.9</v>
      </c>
      <c r="M47" s="278">
        <f>L47/J47*100</f>
        <v>94.706859719914533</v>
      </c>
      <c r="N47" s="90">
        <f>L47/G47*100</f>
        <v>94.706859719914533</v>
      </c>
      <c r="O47" s="279">
        <v>8</v>
      </c>
      <c r="P47" s="280">
        <v>7</v>
      </c>
      <c r="Q47" s="110">
        <f t="shared" si="3"/>
        <v>87.5</v>
      </c>
      <c r="R47" s="281">
        <v>22.5</v>
      </c>
      <c r="T47" s="275">
        <f t="shared" si="5"/>
        <v>-2.230000000000004</v>
      </c>
      <c r="U47" s="276">
        <f t="shared" si="6"/>
        <v>5.293140280085467</v>
      </c>
      <c r="Z47" s="284"/>
      <c r="AA47" s="284"/>
      <c r="AB47" s="284"/>
      <c r="AC47" s="284"/>
      <c r="AD47" s="284"/>
      <c r="AE47" s="284"/>
      <c r="AF47" s="286">
        <f t="shared" si="7"/>
        <v>-2.230000000000004</v>
      </c>
      <c r="AG47" s="284"/>
      <c r="AH47" s="283">
        <f t="shared" si="8"/>
        <v>94.706859719914533</v>
      </c>
      <c r="AI47" s="284"/>
      <c r="AJ47" s="284"/>
      <c r="AK47" s="284"/>
      <c r="AL47" s="284"/>
      <c r="AM47" s="284"/>
      <c r="AN47" s="284"/>
    </row>
    <row r="48" spans="1:40" s="44" customFormat="1" ht="39" thickBot="1" x14ac:dyDescent="0.25">
      <c r="A48" s="43" t="s">
        <v>29</v>
      </c>
      <c r="B48" s="155" t="s">
        <v>30</v>
      </c>
      <c r="C48" s="173">
        <f>C49+C50+C51</f>
        <v>1816.7</v>
      </c>
      <c r="D48" s="173">
        <f t="shared" ref="D48:J48" si="25">D49+D50+D51</f>
        <v>800</v>
      </c>
      <c r="E48" s="173">
        <f t="shared" si="25"/>
        <v>1016.7</v>
      </c>
      <c r="F48" s="173">
        <f t="shared" si="25"/>
        <v>0</v>
      </c>
      <c r="G48" s="108">
        <f>G49+G50+G51</f>
        <v>2463.3900000000003</v>
      </c>
      <c r="H48" s="98">
        <f>H49+H50+H51</f>
        <v>1310</v>
      </c>
      <c r="I48" s="97">
        <f>I49+I50+I51</f>
        <v>1153.3899999999999</v>
      </c>
      <c r="J48" s="173">
        <f t="shared" si="25"/>
        <v>1661.4199999999998</v>
      </c>
      <c r="K48" s="98">
        <f>J48/G48*100</f>
        <v>67.444456622784031</v>
      </c>
      <c r="L48" s="97">
        <f>L49+L50+L51</f>
        <v>1560.8999999999999</v>
      </c>
      <c r="M48" s="98">
        <f>L48/J48*100</f>
        <v>93.949753825041228</v>
      </c>
      <c r="N48" s="98">
        <f>L48/G48*100</f>
        <v>63.363900965742317</v>
      </c>
      <c r="O48" s="107">
        <f>O49+O50+O51</f>
        <v>19</v>
      </c>
      <c r="P48" s="229">
        <f>P49+P50+P51</f>
        <v>18</v>
      </c>
      <c r="Q48" s="97">
        <f t="shared" si="3"/>
        <v>94.73684210526315</v>
      </c>
      <c r="R48" s="98">
        <f>R49+R50+R51</f>
        <v>1732.6</v>
      </c>
      <c r="T48" s="275">
        <f t="shared" si="5"/>
        <v>-902.49000000000046</v>
      </c>
      <c r="U48" s="276">
        <f t="shared" si="6"/>
        <v>36.636099034257683</v>
      </c>
      <c r="Z48" s="283"/>
      <c r="AA48" s="283"/>
      <c r="AB48" s="283"/>
      <c r="AC48" s="283"/>
      <c r="AD48" s="283"/>
      <c r="AE48" s="283"/>
      <c r="AF48" s="286">
        <f t="shared" si="7"/>
        <v>-902.49000000000046</v>
      </c>
      <c r="AG48" s="283"/>
      <c r="AH48" s="283">
        <f t="shared" si="8"/>
        <v>63.363900965742317</v>
      </c>
      <c r="AI48" s="283"/>
      <c r="AJ48" s="283"/>
      <c r="AK48" s="283"/>
      <c r="AL48" s="283"/>
      <c r="AM48" s="283"/>
      <c r="AN48" s="283"/>
    </row>
    <row r="49" spans="1:40" s="12" customFormat="1" ht="15" customHeight="1" outlineLevel="1" x14ac:dyDescent="0.2">
      <c r="A49" s="11"/>
      <c r="B49" s="209" t="s">
        <v>104</v>
      </c>
      <c r="C49" s="103">
        <f>SUM(D49:F49)</f>
        <v>1593.5</v>
      </c>
      <c r="D49" s="164">
        <v>680</v>
      </c>
      <c r="E49" s="103">
        <v>913.5</v>
      </c>
      <c r="F49" s="164">
        <v>0</v>
      </c>
      <c r="G49" s="103">
        <f>H49+I49</f>
        <v>2193.88</v>
      </c>
      <c r="H49" s="103">
        <v>1270</v>
      </c>
      <c r="I49" s="103">
        <v>923.88</v>
      </c>
      <c r="J49" s="164">
        <v>1565.83</v>
      </c>
      <c r="K49" s="103">
        <f>J49/G49*100</f>
        <v>71.372636607289365</v>
      </c>
      <c r="L49" s="95">
        <v>1501.6</v>
      </c>
      <c r="M49" s="91">
        <f>L49/J49*100</f>
        <v>95.898022135225403</v>
      </c>
      <c r="N49" s="96">
        <f>L49/G49*100</f>
        <v>68.444946852152341</v>
      </c>
      <c r="O49" s="112">
        <v>13</v>
      </c>
      <c r="P49" s="230">
        <v>12</v>
      </c>
      <c r="Q49" s="95">
        <f t="shared" si="3"/>
        <v>92.307692307692307</v>
      </c>
      <c r="R49" s="103">
        <v>1585.1</v>
      </c>
      <c r="T49" s="275">
        <f t="shared" si="5"/>
        <v>-692.2800000000002</v>
      </c>
      <c r="U49" s="276">
        <f t="shared" si="6"/>
        <v>31.555053147847659</v>
      </c>
      <c r="Z49" s="284"/>
      <c r="AA49" s="284"/>
      <c r="AB49" s="284"/>
      <c r="AC49" s="284"/>
      <c r="AD49" s="284"/>
      <c r="AE49" s="284"/>
      <c r="AF49" s="286">
        <f t="shared" si="7"/>
        <v>-692.2800000000002</v>
      </c>
      <c r="AG49" s="284"/>
      <c r="AH49" s="283">
        <f t="shared" si="8"/>
        <v>68.444946852152341</v>
      </c>
      <c r="AI49" s="284"/>
      <c r="AJ49" s="284"/>
      <c r="AK49" s="284"/>
      <c r="AL49" s="284"/>
      <c r="AM49" s="284"/>
      <c r="AN49" s="284"/>
    </row>
    <row r="50" spans="1:40" s="12" customFormat="1" ht="38.25" outlineLevel="1" x14ac:dyDescent="0.2">
      <c r="A50" s="11"/>
      <c r="B50" s="208" t="s">
        <v>105</v>
      </c>
      <c r="C50" s="91">
        <f>SUM(D50:F50)</f>
        <v>223.2</v>
      </c>
      <c r="D50" s="157">
        <v>120</v>
      </c>
      <c r="E50" s="91">
        <v>103.2</v>
      </c>
      <c r="F50" s="164">
        <v>0</v>
      </c>
      <c r="G50" s="103">
        <f>SUM(H50:I50)</f>
        <v>269.51</v>
      </c>
      <c r="H50" s="103">
        <v>40</v>
      </c>
      <c r="I50" s="159">
        <v>229.51</v>
      </c>
      <c r="J50" s="157">
        <v>95.59</v>
      </c>
      <c r="K50" s="91">
        <f>J50/G50*100</f>
        <v>35.468071685651744</v>
      </c>
      <c r="L50" s="87">
        <v>59.3</v>
      </c>
      <c r="M50" s="91">
        <f>L50/J50*100</f>
        <v>62.035777801025205</v>
      </c>
      <c r="N50" s="96">
        <f>L50/G50*100</f>
        <v>22.002894141219251</v>
      </c>
      <c r="O50" s="113">
        <v>6</v>
      </c>
      <c r="P50" s="227">
        <v>6</v>
      </c>
      <c r="Q50" s="87">
        <f t="shared" si="3"/>
        <v>100</v>
      </c>
      <c r="R50" s="91">
        <v>147.5</v>
      </c>
      <c r="T50" s="275">
        <f t="shared" si="5"/>
        <v>-210.20999999999998</v>
      </c>
      <c r="U50" s="276">
        <f t="shared" si="6"/>
        <v>77.997105858780742</v>
      </c>
      <c r="Z50" s="284"/>
      <c r="AA50" s="284"/>
      <c r="AB50" s="284"/>
      <c r="AC50" s="284"/>
      <c r="AD50" s="284"/>
      <c r="AE50" s="284"/>
      <c r="AF50" s="286">
        <f t="shared" si="7"/>
        <v>-210.20999999999998</v>
      </c>
      <c r="AG50" s="284"/>
      <c r="AH50" s="283">
        <f t="shared" si="8"/>
        <v>22.002894141219251</v>
      </c>
      <c r="AI50" s="284"/>
      <c r="AJ50" s="284"/>
      <c r="AK50" s="284"/>
      <c r="AL50" s="284"/>
      <c r="AM50" s="284"/>
      <c r="AN50" s="284"/>
    </row>
    <row r="51" spans="1:40" s="12" customFormat="1" ht="26.25" outlineLevel="1" thickBot="1" x14ac:dyDescent="0.25">
      <c r="A51" s="252"/>
      <c r="B51" s="210" t="s">
        <v>106</v>
      </c>
      <c r="C51" s="178">
        <f>SUM(D51:F51)</f>
        <v>0</v>
      </c>
      <c r="D51" s="168">
        <v>0</v>
      </c>
      <c r="E51" s="178">
        <v>0</v>
      </c>
      <c r="F51" s="149">
        <v>0</v>
      </c>
      <c r="G51" s="115">
        <f>SUM(H51:I51)</f>
        <v>0</v>
      </c>
      <c r="H51" s="115">
        <v>0</v>
      </c>
      <c r="I51" s="162">
        <v>0</v>
      </c>
      <c r="J51" s="255">
        <v>0</v>
      </c>
      <c r="K51" s="115">
        <v>0</v>
      </c>
      <c r="L51" s="114">
        <v>0</v>
      </c>
      <c r="M51" s="115">
        <v>0</v>
      </c>
      <c r="N51" s="115">
        <v>0</v>
      </c>
      <c r="O51" s="114">
        <v>0</v>
      </c>
      <c r="P51" s="115">
        <v>0</v>
      </c>
      <c r="Q51" s="114">
        <v>0</v>
      </c>
      <c r="R51" s="115">
        <v>0</v>
      </c>
      <c r="T51" s="275">
        <f t="shared" si="5"/>
        <v>0</v>
      </c>
      <c r="U51" s="276">
        <f t="shared" si="6"/>
        <v>100</v>
      </c>
      <c r="Z51" s="284"/>
      <c r="AA51" s="284"/>
      <c r="AB51" s="284"/>
      <c r="AC51" s="284"/>
      <c r="AD51" s="284"/>
      <c r="AE51" s="284"/>
      <c r="AF51" s="286">
        <f t="shared" si="7"/>
        <v>0</v>
      </c>
      <c r="AG51" s="284"/>
      <c r="AH51" s="283" t="e">
        <f t="shared" si="8"/>
        <v>#DIV/0!</v>
      </c>
      <c r="AI51" s="284"/>
      <c r="AJ51" s="284"/>
      <c r="AK51" s="284"/>
      <c r="AL51" s="284"/>
      <c r="AM51" s="284"/>
      <c r="AN51" s="284"/>
    </row>
    <row r="52" spans="1:40" s="44" customFormat="1" ht="26.25" customHeight="1" thickBot="1" x14ac:dyDescent="0.25">
      <c r="A52" s="46" t="s">
        <v>31</v>
      </c>
      <c r="B52" s="155" t="s">
        <v>32</v>
      </c>
      <c r="C52" s="173">
        <f t="shared" ref="C52:J52" si="26">C53+C54+C55+C56+C57+C58</f>
        <v>4.6399999999999997</v>
      </c>
      <c r="D52" s="173">
        <f t="shared" si="26"/>
        <v>4.59</v>
      </c>
      <c r="E52" s="173">
        <f t="shared" si="26"/>
        <v>0.05</v>
      </c>
      <c r="F52" s="173">
        <f t="shared" si="26"/>
        <v>0</v>
      </c>
      <c r="G52" s="98">
        <f t="shared" si="26"/>
        <v>4.6360000000000001</v>
      </c>
      <c r="H52" s="98">
        <f t="shared" si="26"/>
        <v>4.59</v>
      </c>
      <c r="I52" s="172">
        <f t="shared" si="26"/>
        <v>4.5999999999999999E-2</v>
      </c>
      <c r="J52" s="173">
        <f t="shared" si="26"/>
        <v>4.6360000000000001</v>
      </c>
      <c r="K52" s="108">
        <f>J52/G52*100</f>
        <v>100</v>
      </c>
      <c r="L52" s="97">
        <f>L53+L54+L55+L56+L57+L58</f>
        <v>0</v>
      </c>
      <c r="M52" s="98">
        <v>0</v>
      </c>
      <c r="N52" s="98">
        <v>0</v>
      </c>
      <c r="O52" s="107">
        <f>O53+O54+O55+O56+O57+O58</f>
        <v>1</v>
      </c>
      <c r="P52" s="98">
        <f>P53+P54+P55+P56+P57+P58</f>
        <v>0</v>
      </c>
      <c r="Q52" s="97">
        <v>0</v>
      </c>
      <c r="R52" s="98">
        <f>R53+R54+R55+R56+R57+R58</f>
        <v>0</v>
      </c>
      <c r="T52" s="275">
        <f t="shared" si="5"/>
        <v>-4.6360000000000001</v>
      </c>
      <c r="U52" s="276">
        <f t="shared" si="6"/>
        <v>100</v>
      </c>
      <c r="Z52" s="283"/>
      <c r="AA52" s="283"/>
      <c r="AB52" s="283"/>
      <c r="AC52" s="283"/>
      <c r="AD52" s="283"/>
      <c r="AE52" s="283"/>
      <c r="AF52" s="286">
        <f t="shared" si="7"/>
        <v>-4.6360000000000001</v>
      </c>
      <c r="AG52" s="283"/>
      <c r="AH52" s="283">
        <f t="shared" si="8"/>
        <v>0</v>
      </c>
      <c r="AI52" s="283"/>
      <c r="AJ52" s="283"/>
      <c r="AK52" s="283"/>
      <c r="AL52" s="283"/>
      <c r="AM52" s="283"/>
      <c r="AN52" s="283"/>
    </row>
    <row r="53" spans="1:40" s="12" customFormat="1" ht="0.75" customHeight="1" outlineLevel="2" x14ac:dyDescent="0.2">
      <c r="A53" s="252"/>
      <c r="B53" s="209" t="s">
        <v>107</v>
      </c>
      <c r="C53" s="96">
        <f t="shared" ref="C53:C58" si="27">SUM(D53:F53)</f>
        <v>0</v>
      </c>
      <c r="D53" s="160">
        <v>0</v>
      </c>
      <c r="E53" s="96">
        <v>0</v>
      </c>
      <c r="F53" s="111">
        <v>0</v>
      </c>
      <c r="G53" s="96">
        <f t="shared" ref="G53:G58" si="28">SUM(H53:I53)</f>
        <v>0</v>
      </c>
      <c r="H53" s="96">
        <v>0</v>
      </c>
      <c r="I53" s="165">
        <v>0</v>
      </c>
      <c r="J53" s="160">
        <v>0</v>
      </c>
      <c r="K53" s="158">
        <v>0</v>
      </c>
      <c r="L53" s="120">
        <v>0</v>
      </c>
      <c r="M53" s="93">
        <v>0</v>
      </c>
      <c r="N53" s="93">
        <v>0</v>
      </c>
      <c r="O53" s="104">
        <v>0</v>
      </c>
      <c r="P53" s="105">
        <v>0</v>
      </c>
      <c r="Q53" s="88">
        <v>0</v>
      </c>
      <c r="R53" s="105">
        <v>0</v>
      </c>
      <c r="T53" s="275">
        <f t="shared" si="5"/>
        <v>0</v>
      </c>
      <c r="U53" s="276">
        <f t="shared" si="6"/>
        <v>100</v>
      </c>
      <c r="Z53" s="284"/>
      <c r="AA53" s="284"/>
      <c r="AB53" s="284"/>
      <c r="AC53" s="284"/>
      <c r="AD53" s="284"/>
      <c r="AE53" s="284"/>
      <c r="AF53" s="286">
        <f t="shared" si="7"/>
        <v>0</v>
      </c>
      <c r="AG53" s="284"/>
      <c r="AH53" s="283" t="e">
        <f t="shared" si="8"/>
        <v>#DIV/0!</v>
      </c>
      <c r="AI53" s="284"/>
      <c r="AJ53" s="284"/>
      <c r="AK53" s="284"/>
      <c r="AL53" s="284"/>
      <c r="AM53" s="284"/>
      <c r="AN53" s="284"/>
    </row>
    <row r="54" spans="1:40" s="12" customFormat="1" ht="25.5" outlineLevel="2" x14ac:dyDescent="0.2">
      <c r="A54" s="252"/>
      <c r="B54" s="208" t="s">
        <v>122</v>
      </c>
      <c r="C54" s="96">
        <f t="shared" si="27"/>
        <v>0</v>
      </c>
      <c r="D54" s="160">
        <v>0</v>
      </c>
      <c r="E54" s="96">
        <v>0</v>
      </c>
      <c r="F54" s="111">
        <v>0</v>
      </c>
      <c r="G54" s="96">
        <f t="shared" si="28"/>
        <v>0</v>
      </c>
      <c r="H54" s="96">
        <v>0</v>
      </c>
      <c r="I54" s="165">
        <v>0</v>
      </c>
      <c r="J54" s="254">
        <v>0</v>
      </c>
      <c r="K54" s="158">
        <v>0</v>
      </c>
      <c r="L54" s="90">
        <v>0</v>
      </c>
      <c r="M54" s="93">
        <v>0</v>
      </c>
      <c r="N54" s="93">
        <v>0</v>
      </c>
      <c r="O54" s="88">
        <v>0</v>
      </c>
      <c r="P54" s="89">
        <v>0</v>
      </c>
      <c r="Q54" s="88">
        <v>0</v>
      </c>
      <c r="R54" s="89">
        <v>0</v>
      </c>
      <c r="T54" s="275">
        <f t="shared" si="5"/>
        <v>0</v>
      </c>
      <c r="U54" s="276">
        <f t="shared" si="6"/>
        <v>100</v>
      </c>
      <c r="Z54" s="284"/>
      <c r="AA54" s="284"/>
      <c r="AB54" s="284"/>
      <c r="AC54" s="284"/>
      <c r="AD54" s="284"/>
      <c r="AE54" s="284"/>
      <c r="AF54" s="286">
        <f t="shared" si="7"/>
        <v>0</v>
      </c>
      <c r="AG54" s="284"/>
      <c r="AH54" s="283" t="e">
        <f t="shared" si="8"/>
        <v>#DIV/0!</v>
      </c>
      <c r="AI54" s="284"/>
      <c r="AJ54" s="284"/>
      <c r="AK54" s="284"/>
      <c r="AL54" s="284"/>
      <c r="AM54" s="284"/>
      <c r="AN54" s="284"/>
    </row>
    <row r="55" spans="1:40" s="12" customFormat="1" ht="25.5" outlineLevel="2" x14ac:dyDescent="0.2">
      <c r="A55" s="252"/>
      <c r="B55" s="186" t="s">
        <v>123</v>
      </c>
      <c r="C55" s="96">
        <f t="shared" si="27"/>
        <v>0</v>
      </c>
      <c r="D55" s="160">
        <v>0</v>
      </c>
      <c r="E55" s="96">
        <v>0</v>
      </c>
      <c r="F55" s="111">
        <v>0</v>
      </c>
      <c r="G55" s="96">
        <f t="shared" si="28"/>
        <v>0</v>
      </c>
      <c r="H55" s="96">
        <v>0</v>
      </c>
      <c r="I55" s="165">
        <v>0</v>
      </c>
      <c r="J55" s="254">
        <v>0</v>
      </c>
      <c r="K55" s="158">
        <v>0</v>
      </c>
      <c r="L55" s="90">
        <v>0</v>
      </c>
      <c r="M55" s="93">
        <v>0</v>
      </c>
      <c r="N55" s="93">
        <v>0</v>
      </c>
      <c r="O55" s="88">
        <v>0</v>
      </c>
      <c r="P55" s="89">
        <v>0</v>
      </c>
      <c r="Q55" s="88">
        <v>0</v>
      </c>
      <c r="R55" s="89">
        <v>0</v>
      </c>
      <c r="T55" s="275">
        <f t="shared" si="5"/>
        <v>0</v>
      </c>
      <c r="U55" s="276">
        <f t="shared" si="6"/>
        <v>100</v>
      </c>
      <c r="Z55" s="284"/>
      <c r="AA55" s="284"/>
      <c r="AB55" s="284"/>
      <c r="AC55" s="284"/>
      <c r="AD55" s="284"/>
      <c r="AE55" s="284"/>
      <c r="AF55" s="286">
        <f t="shared" si="7"/>
        <v>0</v>
      </c>
      <c r="AG55" s="284"/>
      <c r="AH55" s="283" t="e">
        <f t="shared" si="8"/>
        <v>#DIV/0!</v>
      </c>
      <c r="AI55" s="284"/>
      <c r="AJ55" s="284"/>
      <c r="AK55" s="284"/>
      <c r="AL55" s="284"/>
      <c r="AM55" s="284"/>
      <c r="AN55" s="284"/>
    </row>
    <row r="56" spans="1:40" s="12" customFormat="1" ht="27" customHeight="1" outlineLevel="2" x14ac:dyDescent="0.2">
      <c r="A56" s="252"/>
      <c r="B56" s="208" t="s">
        <v>125</v>
      </c>
      <c r="C56" s="96">
        <f t="shared" si="27"/>
        <v>0</v>
      </c>
      <c r="D56" s="160">
        <v>0</v>
      </c>
      <c r="E56" s="96">
        <v>0</v>
      </c>
      <c r="F56" s="111">
        <v>0</v>
      </c>
      <c r="G56" s="96">
        <f t="shared" si="28"/>
        <v>0</v>
      </c>
      <c r="H56" s="96">
        <f>D56</f>
        <v>0</v>
      </c>
      <c r="I56" s="165">
        <f>E56</f>
        <v>0</v>
      </c>
      <c r="J56" s="254">
        <v>0</v>
      </c>
      <c r="K56" s="158">
        <v>0</v>
      </c>
      <c r="L56" s="90">
        <v>0</v>
      </c>
      <c r="M56" s="93">
        <v>0</v>
      </c>
      <c r="N56" s="93">
        <v>0</v>
      </c>
      <c r="O56" s="88">
        <v>0</v>
      </c>
      <c r="P56" s="89">
        <v>0</v>
      </c>
      <c r="Q56" s="88">
        <v>0</v>
      </c>
      <c r="R56" s="89">
        <v>0</v>
      </c>
      <c r="T56" s="275">
        <f t="shared" si="5"/>
        <v>0</v>
      </c>
      <c r="U56" s="276">
        <f t="shared" si="6"/>
        <v>100</v>
      </c>
      <c r="Z56" s="284"/>
      <c r="AA56" s="284"/>
      <c r="AB56" s="284"/>
      <c r="AC56" s="284"/>
      <c r="AD56" s="284"/>
      <c r="AE56" s="284"/>
      <c r="AF56" s="286">
        <f t="shared" si="7"/>
        <v>0</v>
      </c>
      <c r="AG56" s="284"/>
      <c r="AH56" s="283" t="e">
        <f t="shared" si="8"/>
        <v>#DIV/0!</v>
      </c>
      <c r="AI56" s="284"/>
      <c r="AJ56" s="284"/>
      <c r="AK56" s="284"/>
      <c r="AL56" s="284"/>
      <c r="AM56" s="284"/>
      <c r="AN56" s="284"/>
    </row>
    <row r="57" spans="1:40" s="12" customFormat="1" ht="30" customHeight="1" outlineLevel="2" x14ac:dyDescent="0.2">
      <c r="A57" s="252"/>
      <c r="B57" s="208" t="s">
        <v>124</v>
      </c>
      <c r="C57" s="96">
        <f t="shared" si="27"/>
        <v>0</v>
      </c>
      <c r="D57" s="160">
        <v>0</v>
      </c>
      <c r="E57" s="96">
        <v>0</v>
      </c>
      <c r="F57" s="111">
        <v>0</v>
      </c>
      <c r="G57" s="96">
        <f t="shared" si="28"/>
        <v>0</v>
      </c>
      <c r="H57" s="96">
        <v>0</v>
      </c>
      <c r="I57" s="165">
        <v>0</v>
      </c>
      <c r="J57" s="254">
        <v>0</v>
      </c>
      <c r="K57" s="158">
        <v>0</v>
      </c>
      <c r="L57" s="90">
        <v>0</v>
      </c>
      <c r="M57" s="93">
        <v>0</v>
      </c>
      <c r="N57" s="93">
        <v>0</v>
      </c>
      <c r="O57" s="88">
        <v>0</v>
      </c>
      <c r="P57" s="89">
        <v>0</v>
      </c>
      <c r="Q57" s="88">
        <v>0</v>
      </c>
      <c r="R57" s="89">
        <v>0</v>
      </c>
      <c r="T57" s="275">
        <f t="shared" si="5"/>
        <v>0</v>
      </c>
      <c r="U57" s="276">
        <f t="shared" si="6"/>
        <v>100</v>
      </c>
      <c r="Z57" s="284"/>
      <c r="AA57" s="284"/>
      <c r="AB57" s="284"/>
      <c r="AC57" s="284"/>
      <c r="AD57" s="284"/>
      <c r="AE57" s="284"/>
      <c r="AF57" s="286">
        <f t="shared" si="7"/>
        <v>0</v>
      </c>
      <c r="AG57" s="284"/>
      <c r="AH57" s="283" t="e">
        <f t="shared" si="8"/>
        <v>#DIV/0!</v>
      </c>
      <c r="AI57" s="284"/>
      <c r="AJ57" s="284"/>
      <c r="AK57" s="284"/>
      <c r="AL57" s="284"/>
      <c r="AM57" s="284"/>
      <c r="AN57" s="284"/>
    </row>
    <row r="58" spans="1:40" s="12" customFormat="1" ht="40.5" customHeight="1" outlineLevel="2" thickBot="1" x14ac:dyDescent="0.25">
      <c r="A58" s="252"/>
      <c r="B58" s="210" t="s">
        <v>126</v>
      </c>
      <c r="C58" s="103">
        <f t="shared" si="27"/>
        <v>4.6399999999999997</v>
      </c>
      <c r="D58" s="164">
        <v>4.59</v>
      </c>
      <c r="E58" s="103">
        <v>0.05</v>
      </c>
      <c r="F58" s="95">
        <v>0</v>
      </c>
      <c r="G58" s="103">
        <f t="shared" si="28"/>
        <v>4.6360000000000001</v>
      </c>
      <c r="H58" s="103">
        <v>4.59</v>
      </c>
      <c r="I58" s="159">
        <v>4.5999999999999999E-2</v>
      </c>
      <c r="J58" s="168">
        <v>4.6360000000000001</v>
      </c>
      <c r="K58" s="158">
        <f t="shared" ref="K58:K63" si="29">J58/G58*100</f>
        <v>100</v>
      </c>
      <c r="L58" s="228">
        <v>0</v>
      </c>
      <c r="M58" s="93" t="s">
        <v>130</v>
      </c>
      <c r="N58" s="93">
        <v>0</v>
      </c>
      <c r="O58" s="127">
        <v>1</v>
      </c>
      <c r="P58" s="118">
        <v>0</v>
      </c>
      <c r="Q58" s="88">
        <f t="shared" ref="Q58:Q68" si="30">P58/O58*100</f>
        <v>0</v>
      </c>
      <c r="R58" s="118">
        <v>0</v>
      </c>
      <c r="T58" s="275">
        <f t="shared" si="5"/>
        <v>-4.6360000000000001</v>
      </c>
      <c r="U58" s="276">
        <f t="shared" si="6"/>
        <v>100</v>
      </c>
      <c r="Z58" s="284"/>
      <c r="AA58" s="284"/>
      <c r="AB58" s="284"/>
      <c r="AC58" s="284"/>
      <c r="AD58" s="284"/>
      <c r="AE58" s="284"/>
      <c r="AF58" s="286">
        <f t="shared" si="7"/>
        <v>-4.6360000000000001</v>
      </c>
      <c r="AG58" s="284"/>
      <c r="AH58" s="283">
        <f t="shared" si="8"/>
        <v>0</v>
      </c>
      <c r="AI58" s="284"/>
      <c r="AJ58" s="284"/>
      <c r="AK58" s="284"/>
      <c r="AL58" s="284"/>
      <c r="AM58" s="284"/>
      <c r="AN58" s="284"/>
    </row>
    <row r="59" spans="1:40" s="44" customFormat="1" ht="21.75" customHeight="1" thickBot="1" x14ac:dyDescent="0.25">
      <c r="A59" s="46" t="s">
        <v>33</v>
      </c>
      <c r="B59" s="155" t="s">
        <v>34</v>
      </c>
      <c r="C59" s="98">
        <f>C60+C61+C62</f>
        <v>199.16</v>
      </c>
      <c r="D59" s="173">
        <f>D60+D61+D62</f>
        <v>132.49</v>
      </c>
      <c r="E59" s="98">
        <f>E60+E61+E62</f>
        <v>66.67</v>
      </c>
      <c r="F59" s="97">
        <v>0</v>
      </c>
      <c r="G59" s="98">
        <f>G60+G61+G62</f>
        <v>198.98</v>
      </c>
      <c r="H59" s="98">
        <f>H60+H61+H62</f>
        <v>132.49</v>
      </c>
      <c r="I59" s="97">
        <f>I60+I61+I62</f>
        <v>66.489999999999995</v>
      </c>
      <c r="J59" s="173">
        <f>J60+J61+J62</f>
        <v>198.98</v>
      </c>
      <c r="K59" s="174">
        <f t="shared" si="29"/>
        <v>100</v>
      </c>
      <c r="L59" s="102">
        <f>L60+L61+L62</f>
        <v>195.25</v>
      </c>
      <c r="M59" s="99">
        <f>L59/J59*100</f>
        <v>98.125439742687718</v>
      </c>
      <c r="N59" s="99">
        <f>L59/G59*100</f>
        <v>98.125439742687718</v>
      </c>
      <c r="O59" s="100">
        <f>O60+O61+O62</f>
        <v>50</v>
      </c>
      <c r="P59" s="101">
        <f>P60+P61+P62</f>
        <v>50</v>
      </c>
      <c r="Q59" s="102">
        <f t="shared" si="30"/>
        <v>100</v>
      </c>
      <c r="R59" s="124">
        <f>R60+R61+R62</f>
        <v>194.54</v>
      </c>
      <c r="T59" s="275">
        <f t="shared" si="5"/>
        <v>-3.7299999999999898</v>
      </c>
      <c r="U59" s="276">
        <f t="shared" si="6"/>
        <v>1.8745602573122824</v>
      </c>
      <c r="Z59" s="283"/>
      <c r="AA59" s="283"/>
      <c r="AB59" s="283"/>
      <c r="AC59" s="283"/>
      <c r="AD59" s="283"/>
      <c r="AE59" s="283"/>
      <c r="AF59" s="286">
        <f t="shared" si="7"/>
        <v>-3.7299999999999898</v>
      </c>
      <c r="AG59" s="283"/>
      <c r="AH59" s="283">
        <f t="shared" si="8"/>
        <v>98.125439742687718</v>
      </c>
      <c r="AI59" s="283"/>
      <c r="AJ59" s="283"/>
      <c r="AK59" s="283"/>
      <c r="AL59" s="283"/>
      <c r="AM59" s="283"/>
      <c r="AN59" s="283"/>
    </row>
    <row r="60" spans="1:40" s="12" customFormat="1" ht="15" customHeight="1" outlineLevel="1" x14ac:dyDescent="0.2">
      <c r="A60" s="11"/>
      <c r="B60" s="216" t="s">
        <v>35</v>
      </c>
      <c r="C60" s="164">
        <f>SUM(D60:F60)</f>
        <v>171.78</v>
      </c>
      <c r="D60" s="164">
        <v>132.49</v>
      </c>
      <c r="E60" s="103">
        <v>39.29</v>
      </c>
      <c r="F60" s="95">
        <v>0</v>
      </c>
      <c r="G60" s="103">
        <f>H60+I60</f>
        <v>171.78</v>
      </c>
      <c r="H60" s="103">
        <v>132.49</v>
      </c>
      <c r="I60" s="175">
        <v>39.29</v>
      </c>
      <c r="J60" s="271">
        <v>171.78</v>
      </c>
      <c r="K60" s="161">
        <f t="shared" si="29"/>
        <v>100</v>
      </c>
      <c r="L60" s="120">
        <v>170.5</v>
      </c>
      <c r="M60" s="93">
        <f>L60/J60*100</f>
        <v>99.254860868552797</v>
      </c>
      <c r="N60" s="93">
        <f>L60/G60*100</f>
        <v>99.254860868552797</v>
      </c>
      <c r="O60" s="104">
        <v>23</v>
      </c>
      <c r="P60" s="105">
        <v>23</v>
      </c>
      <c r="Q60" s="120">
        <f t="shared" si="30"/>
        <v>100</v>
      </c>
      <c r="R60" s="125">
        <v>167.48</v>
      </c>
      <c r="T60" s="275">
        <f t="shared" si="5"/>
        <v>-1.2800000000000011</v>
      </c>
      <c r="U60" s="276">
        <f t="shared" si="6"/>
        <v>0.74513913144720334</v>
      </c>
      <c r="Z60" s="284"/>
      <c r="AA60" s="284"/>
      <c r="AB60" s="284"/>
      <c r="AC60" s="284"/>
      <c r="AD60" s="284"/>
      <c r="AE60" s="284"/>
      <c r="AF60" s="286">
        <f t="shared" si="7"/>
        <v>-1.2800000000000011</v>
      </c>
      <c r="AG60" s="284"/>
      <c r="AH60" s="283">
        <f t="shared" si="8"/>
        <v>99.254860868552797</v>
      </c>
      <c r="AI60" s="284"/>
      <c r="AJ60" s="284"/>
      <c r="AK60" s="284"/>
      <c r="AL60" s="284"/>
      <c r="AM60" s="284"/>
      <c r="AN60" s="284"/>
    </row>
    <row r="61" spans="1:40" s="12" customFormat="1" ht="12.75" customHeight="1" outlineLevel="1" x14ac:dyDescent="0.2">
      <c r="A61" s="252"/>
      <c r="B61" s="186" t="s">
        <v>36</v>
      </c>
      <c r="C61" s="157">
        <f>SUM(D61:F61)</f>
        <v>25.38</v>
      </c>
      <c r="D61" s="157">
        <v>0</v>
      </c>
      <c r="E61" s="91">
        <v>25.38</v>
      </c>
      <c r="F61" s="87">
        <v>0</v>
      </c>
      <c r="G61" s="103">
        <f>H61+I61</f>
        <v>25.2</v>
      </c>
      <c r="H61" s="91">
        <v>0</v>
      </c>
      <c r="I61" s="176">
        <v>25.2</v>
      </c>
      <c r="J61" s="156">
        <v>25.2</v>
      </c>
      <c r="K61" s="158">
        <f t="shared" si="29"/>
        <v>100</v>
      </c>
      <c r="L61" s="121">
        <v>23.75</v>
      </c>
      <c r="M61" s="122">
        <f>L61/J61*100</f>
        <v>94.246031746031747</v>
      </c>
      <c r="N61" s="93">
        <f>L61/G61*100</f>
        <v>94.246031746031747</v>
      </c>
      <c r="O61" s="88">
        <v>26</v>
      </c>
      <c r="P61" s="105">
        <v>26</v>
      </c>
      <c r="Q61" s="120">
        <f t="shared" si="30"/>
        <v>100</v>
      </c>
      <c r="R61" s="126">
        <v>25.37</v>
      </c>
      <c r="T61" s="275">
        <f t="shared" si="5"/>
        <v>-1.4499999999999993</v>
      </c>
      <c r="U61" s="276">
        <f t="shared" si="6"/>
        <v>5.7539682539682531</v>
      </c>
      <c r="Z61" s="284"/>
      <c r="AA61" s="284"/>
      <c r="AB61" s="284"/>
      <c r="AC61" s="284"/>
      <c r="AD61" s="284"/>
      <c r="AE61" s="284"/>
      <c r="AF61" s="286">
        <f t="shared" si="7"/>
        <v>-1.4499999999999993</v>
      </c>
      <c r="AG61" s="284"/>
      <c r="AH61" s="283">
        <f t="shared" si="8"/>
        <v>94.246031746031747</v>
      </c>
      <c r="AI61" s="284"/>
      <c r="AJ61" s="284"/>
      <c r="AK61" s="284"/>
      <c r="AL61" s="284"/>
      <c r="AM61" s="284"/>
      <c r="AN61" s="284"/>
    </row>
    <row r="62" spans="1:40" s="12" customFormat="1" ht="13.5" customHeight="1" outlineLevel="1" thickBot="1" x14ac:dyDescent="0.25">
      <c r="A62" s="252"/>
      <c r="B62" s="218" t="s">
        <v>37</v>
      </c>
      <c r="C62" s="168">
        <f>SUM(D62:F62)</f>
        <v>2</v>
      </c>
      <c r="D62" s="168">
        <v>0</v>
      </c>
      <c r="E62" s="178">
        <v>2</v>
      </c>
      <c r="F62" s="149">
        <v>0</v>
      </c>
      <c r="G62" s="177">
        <f>H62+I62</f>
        <v>2</v>
      </c>
      <c r="H62" s="178">
        <v>0</v>
      </c>
      <c r="I62" s="179">
        <v>2</v>
      </c>
      <c r="J62" s="167">
        <v>2</v>
      </c>
      <c r="K62" s="180">
        <f t="shared" si="29"/>
        <v>100</v>
      </c>
      <c r="L62" s="228">
        <v>1</v>
      </c>
      <c r="M62" s="123">
        <f>L62/J62*100</f>
        <v>50</v>
      </c>
      <c r="N62" s="93">
        <f>L62/G62*100</f>
        <v>50</v>
      </c>
      <c r="O62" s="127">
        <v>1</v>
      </c>
      <c r="P62" s="105">
        <v>1</v>
      </c>
      <c r="Q62" s="120">
        <f t="shared" si="30"/>
        <v>100</v>
      </c>
      <c r="R62" s="119">
        <v>1.69</v>
      </c>
      <c r="T62" s="275">
        <f t="shared" si="5"/>
        <v>-1</v>
      </c>
      <c r="U62" s="276">
        <f t="shared" si="6"/>
        <v>50</v>
      </c>
      <c r="Z62" s="284"/>
      <c r="AA62" s="284"/>
      <c r="AB62" s="284"/>
      <c r="AC62" s="284"/>
      <c r="AD62" s="284"/>
      <c r="AE62" s="284"/>
      <c r="AF62" s="286">
        <f t="shared" si="7"/>
        <v>-1</v>
      </c>
      <c r="AG62" s="284"/>
      <c r="AH62" s="283">
        <f t="shared" si="8"/>
        <v>50</v>
      </c>
      <c r="AI62" s="284"/>
      <c r="AJ62" s="284"/>
      <c r="AK62" s="284"/>
      <c r="AL62" s="284"/>
      <c r="AM62" s="284"/>
      <c r="AN62" s="284"/>
    </row>
    <row r="63" spans="1:40" s="44" customFormat="1" ht="80.45" customHeight="1" thickBot="1" x14ac:dyDescent="0.25">
      <c r="A63" s="43" t="s">
        <v>38</v>
      </c>
      <c r="B63" s="155" t="s">
        <v>39</v>
      </c>
      <c r="C63" s="98">
        <f>C64+C65+C66+C67+C68</f>
        <v>272.03000000000003</v>
      </c>
      <c r="D63" s="173">
        <f t="shared" ref="D63:J63" si="31">D64+D65+D66+D67+D68</f>
        <v>235.60999999999999</v>
      </c>
      <c r="E63" s="98">
        <f t="shared" si="31"/>
        <v>2.38</v>
      </c>
      <c r="F63" s="97">
        <f t="shared" si="31"/>
        <v>34.04</v>
      </c>
      <c r="G63" s="98">
        <f>G64+G65+G66+G67+G68</f>
        <v>647.38</v>
      </c>
      <c r="H63" s="98">
        <f t="shared" si="31"/>
        <v>625.19999999999993</v>
      </c>
      <c r="I63" s="172">
        <f t="shared" si="31"/>
        <v>22.180000000000003</v>
      </c>
      <c r="J63" s="108">
        <f t="shared" si="31"/>
        <v>505.96999999999997</v>
      </c>
      <c r="K63" s="98">
        <f t="shared" si="29"/>
        <v>78.156569557292471</v>
      </c>
      <c r="L63" s="97">
        <f>L64+L65+L66+L67+L68</f>
        <v>250.64000000000001</v>
      </c>
      <c r="M63" s="98">
        <f>L63/J63*100</f>
        <v>49.536533786588144</v>
      </c>
      <c r="N63" s="98">
        <f>L63/G63*100</f>
        <v>38.716055485186445</v>
      </c>
      <c r="O63" s="107">
        <f>O64+O65+O66+O67+O68</f>
        <v>184</v>
      </c>
      <c r="P63" s="229">
        <f>P64+P65+P66+P67+P68</f>
        <v>176</v>
      </c>
      <c r="Q63" s="97">
        <f t="shared" si="30"/>
        <v>95.652173913043484</v>
      </c>
      <c r="R63" s="98">
        <f>R64+R65+R66+R67+R68</f>
        <v>105.33</v>
      </c>
      <c r="T63" s="275">
        <f t="shared" si="5"/>
        <v>-396.74</v>
      </c>
      <c r="U63" s="276">
        <f t="shared" si="6"/>
        <v>61.283944514813555</v>
      </c>
      <c r="Z63" s="283"/>
      <c r="AA63" s="283"/>
      <c r="AB63" s="283"/>
      <c r="AC63" s="283"/>
      <c r="AD63" s="283"/>
      <c r="AE63" s="283"/>
      <c r="AF63" s="286">
        <f t="shared" si="7"/>
        <v>-396.74</v>
      </c>
      <c r="AG63" s="283"/>
      <c r="AH63" s="283">
        <f t="shared" si="8"/>
        <v>38.716055485186445</v>
      </c>
      <c r="AI63" s="283"/>
      <c r="AJ63" s="283"/>
      <c r="AK63" s="283"/>
      <c r="AL63" s="283"/>
      <c r="AM63" s="283"/>
      <c r="AN63" s="283"/>
    </row>
    <row r="64" spans="1:40" s="12" customFormat="1" ht="54" customHeight="1" outlineLevel="1" x14ac:dyDescent="0.2">
      <c r="A64" s="252"/>
      <c r="B64" s="216" t="s">
        <v>40</v>
      </c>
      <c r="C64" s="103">
        <f>SUM(D64:F64)</f>
        <v>0</v>
      </c>
      <c r="D64" s="164">
        <v>0</v>
      </c>
      <c r="E64" s="103">
        <v>0</v>
      </c>
      <c r="F64" s="95">
        <v>0</v>
      </c>
      <c r="G64" s="96">
        <f>SUM(H64:I64)</f>
        <v>0</v>
      </c>
      <c r="H64" s="96">
        <v>0</v>
      </c>
      <c r="I64" s="165">
        <v>0</v>
      </c>
      <c r="J64" s="160">
        <v>0</v>
      </c>
      <c r="K64" s="96">
        <v>0</v>
      </c>
      <c r="L64" s="111">
        <v>0</v>
      </c>
      <c r="M64" s="96">
        <v>0</v>
      </c>
      <c r="N64" s="96">
        <v>0</v>
      </c>
      <c r="O64" s="112">
        <v>0</v>
      </c>
      <c r="P64" s="230">
        <v>0</v>
      </c>
      <c r="Q64" s="104">
        <v>0</v>
      </c>
      <c r="R64" s="103">
        <v>0</v>
      </c>
      <c r="T64" s="275">
        <f t="shared" si="5"/>
        <v>0</v>
      </c>
      <c r="U64" s="276">
        <f t="shared" si="6"/>
        <v>100</v>
      </c>
      <c r="Z64" s="284"/>
      <c r="AA64" s="284"/>
      <c r="AB64" s="284"/>
      <c r="AC64" s="284"/>
      <c r="AD64" s="284"/>
      <c r="AE64" s="284"/>
      <c r="AF64" s="286">
        <f t="shared" si="7"/>
        <v>0</v>
      </c>
      <c r="AG64" s="284"/>
      <c r="AH64" s="283" t="e">
        <f t="shared" si="8"/>
        <v>#DIV/0!</v>
      </c>
      <c r="AI64" s="284"/>
      <c r="AJ64" s="284"/>
      <c r="AK64" s="284"/>
      <c r="AL64" s="284"/>
      <c r="AM64" s="284"/>
      <c r="AN64" s="284"/>
    </row>
    <row r="65" spans="1:40" s="12" customFormat="1" ht="62.25" customHeight="1" outlineLevel="1" x14ac:dyDescent="0.2">
      <c r="A65" s="252"/>
      <c r="B65" s="186" t="s">
        <v>41</v>
      </c>
      <c r="C65" s="91">
        <f>SUM(D65:F65)</f>
        <v>0</v>
      </c>
      <c r="D65" s="157">
        <v>0</v>
      </c>
      <c r="E65" s="91">
        <v>0</v>
      </c>
      <c r="F65" s="87">
        <v>0</v>
      </c>
      <c r="G65" s="103">
        <f>SUM(H65:I65)</f>
        <v>16.880000000000003</v>
      </c>
      <c r="H65" s="103">
        <v>16.71</v>
      </c>
      <c r="I65" s="159">
        <v>0.17</v>
      </c>
      <c r="J65" s="157">
        <v>16.88</v>
      </c>
      <c r="K65" s="103">
        <f>J65/G65*100</f>
        <v>99.999999999999972</v>
      </c>
      <c r="L65" s="95">
        <v>16.88</v>
      </c>
      <c r="M65" s="96">
        <f>L65/J65*100</f>
        <v>100</v>
      </c>
      <c r="N65" s="96">
        <f>L65/G65*100</f>
        <v>99.999999999999972</v>
      </c>
      <c r="O65" s="113">
        <v>0</v>
      </c>
      <c r="P65" s="227">
        <v>0</v>
      </c>
      <c r="Q65" s="104">
        <v>0</v>
      </c>
      <c r="R65" s="91">
        <v>0</v>
      </c>
      <c r="T65" s="275">
        <f t="shared" si="5"/>
        <v>0</v>
      </c>
      <c r="U65" s="276">
        <f t="shared" si="6"/>
        <v>0</v>
      </c>
      <c r="Z65" s="284"/>
      <c r="AA65" s="284"/>
      <c r="AB65" s="284"/>
      <c r="AC65" s="284"/>
      <c r="AD65" s="284"/>
      <c r="AE65" s="284"/>
      <c r="AF65" s="286">
        <f t="shared" si="7"/>
        <v>0</v>
      </c>
      <c r="AG65" s="284"/>
      <c r="AH65" s="283">
        <f t="shared" si="8"/>
        <v>99.999999999999972</v>
      </c>
      <c r="AI65" s="284"/>
      <c r="AJ65" s="284"/>
      <c r="AK65" s="284"/>
      <c r="AL65" s="284"/>
      <c r="AM65" s="284"/>
      <c r="AN65" s="284"/>
    </row>
    <row r="66" spans="1:40" s="12" customFormat="1" ht="51" outlineLevel="1" x14ac:dyDescent="0.2">
      <c r="A66" s="252"/>
      <c r="B66" s="208" t="s">
        <v>108</v>
      </c>
      <c r="C66" s="91">
        <f>SUM(D66:F66)</f>
        <v>101.21000000000001</v>
      </c>
      <c r="D66" s="157">
        <v>100.2</v>
      </c>
      <c r="E66" s="91">
        <v>1.01</v>
      </c>
      <c r="F66" s="87">
        <v>0</v>
      </c>
      <c r="G66" s="103">
        <f>SUM(H66:I66)</f>
        <v>493.72999999999996</v>
      </c>
      <c r="H66" s="103">
        <v>473.09</v>
      </c>
      <c r="I66" s="159">
        <v>20.64</v>
      </c>
      <c r="J66" s="157">
        <v>352.32</v>
      </c>
      <c r="K66" s="103">
        <f>J66/G66*100</f>
        <v>71.358839851740825</v>
      </c>
      <c r="L66" s="95">
        <v>101.22</v>
      </c>
      <c r="M66" s="96">
        <f>L66/J66*100</f>
        <v>28.729564032697546</v>
      </c>
      <c r="N66" s="96">
        <f>L66/G66*100</f>
        <v>20.501083588195979</v>
      </c>
      <c r="O66" s="113">
        <v>148</v>
      </c>
      <c r="P66" s="227">
        <v>140</v>
      </c>
      <c r="Q66" s="120">
        <f t="shared" si="30"/>
        <v>94.594594594594597</v>
      </c>
      <c r="R66" s="91">
        <v>82.13</v>
      </c>
      <c r="T66" s="275">
        <f t="shared" si="5"/>
        <v>-392.51</v>
      </c>
      <c r="U66" s="276">
        <f t="shared" si="6"/>
        <v>79.498916411804018</v>
      </c>
      <c r="Z66" s="284"/>
      <c r="AA66" s="284"/>
      <c r="AB66" s="284"/>
      <c r="AC66" s="284"/>
      <c r="AD66" s="284"/>
      <c r="AE66" s="284"/>
      <c r="AF66" s="286">
        <f t="shared" si="7"/>
        <v>-392.51</v>
      </c>
      <c r="AG66" s="284"/>
      <c r="AH66" s="283">
        <f t="shared" si="8"/>
        <v>20.501083588195979</v>
      </c>
      <c r="AI66" s="284"/>
      <c r="AJ66" s="284"/>
      <c r="AK66" s="284"/>
      <c r="AL66" s="284"/>
      <c r="AM66" s="284"/>
      <c r="AN66" s="284"/>
    </row>
    <row r="67" spans="1:40" s="12" customFormat="1" ht="54" customHeight="1" outlineLevel="1" x14ac:dyDescent="0.2">
      <c r="A67" s="252"/>
      <c r="B67" s="208" t="s">
        <v>109</v>
      </c>
      <c r="C67" s="91">
        <f>SUM(D67:F67)</f>
        <v>147.61000000000001</v>
      </c>
      <c r="D67" s="157">
        <v>112.43</v>
      </c>
      <c r="E67" s="91">
        <v>1.1399999999999999</v>
      </c>
      <c r="F67" s="219">
        <v>34.04</v>
      </c>
      <c r="G67" s="103">
        <f t="shared" ref="G67:G73" si="32">SUM(H67:I67)</f>
        <v>113.56</v>
      </c>
      <c r="H67" s="103">
        <v>112.42</v>
      </c>
      <c r="I67" s="159">
        <v>1.1399999999999999</v>
      </c>
      <c r="J67" s="157">
        <v>113.56</v>
      </c>
      <c r="K67" s="96">
        <f>J67/G67*100</f>
        <v>100</v>
      </c>
      <c r="L67" s="95">
        <v>109.33</v>
      </c>
      <c r="M67" s="96">
        <f>L67/J67*100</f>
        <v>96.275096865093332</v>
      </c>
      <c r="N67" s="96">
        <f>L67/G67*100</f>
        <v>96.275096865093332</v>
      </c>
      <c r="O67" s="113">
        <v>0</v>
      </c>
      <c r="P67" s="227">
        <v>0</v>
      </c>
      <c r="Q67" s="104">
        <v>0</v>
      </c>
      <c r="R67" s="91">
        <v>0</v>
      </c>
      <c r="T67" s="275">
        <f t="shared" si="5"/>
        <v>-4.230000000000004</v>
      </c>
      <c r="U67" s="276">
        <f t="shared" si="6"/>
        <v>3.7249031349066684</v>
      </c>
      <c r="Z67" s="284"/>
      <c r="AA67" s="284"/>
      <c r="AB67" s="284"/>
      <c r="AC67" s="284"/>
      <c r="AD67" s="284"/>
      <c r="AE67" s="284"/>
      <c r="AF67" s="286">
        <f t="shared" si="7"/>
        <v>-4.230000000000004</v>
      </c>
      <c r="AG67" s="284"/>
      <c r="AH67" s="283">
        <f t="shared" si="8"/>
        <v>96.275096865093332</v>
      </c>
      <c r="AI67" s="284"/>
      <c r="AJ67" s="284"/>
      <c r="AK67" s="284"/>
      <c r="AL67" s="284"/>
      <c r="AM67" s="284"/>
      <c r="AN67" s="284"/>
    </row>
    <row r="68" spans="1:40" s="12" customFormat="1" ht="29.25" customHeight="1" outlineLevel="1" thickBot="1" x14ac:dyDescent="0.25">
      <c r="A68" s="252"/>
      <c r="B68" s="210" t="s">
        <v>110</v>
      </c>
      <c r="C68" s="178">
        <f>SUM(D68:F68)</f>
        <v>23.21</v>
      </c>
      <c r="D68" s="168">
        <v>22.98</v>
      </c>
      <c r="E68" s="178">
        <v>0.23</v>
      </c>
      <c r="F68" s="149">
        <v>0</v>
      </c>
      <c r="G68" s="103">
        <f t="shared" si="32"/>
        <v>23.21</v>
      </c>
      <c r="H68" s="103">
        <v>22.98</v>
      </c>
      <c r="I68" s="159">
        <v>0.23</v>
      </c>
      <c r="J68" s="168">
        <v>23.21</v>
      </c>
      <c r="K68" s="115">
        <f>J68/G68*100</f>
        <v>100</v>
      </c>
      <c r="L68" s="149">
        <v>23.21</v>
      </c>
      <c r="M68" s="96">
        <f>L68/J68*100</f>
        <v>100</v>
      </c>
      <c r="N68" s="96">
        <f>L68/G68*100</f>
        <v>100</v>
      </c>
      <c r="O68" s="194">
        <v>36</v>
      </c>
      <c r="P68" s="231">
        <v>36</v>
      </c>
      <c r="Q68" s="120">
        <f t="shared" si="30"/>
        <v>100</v>
      </c>
      <c r="R68" s="91">
        <v>23.2</v>
      </c>
      <c r="T68" s="275">
        <f t="shared" si="5"/>
        <v>0</v>
      </c>
      <c r="U68" s="276">
        <f t="shared" si="6"/>
        <v>0</v>
      </c>
      <c r="Z68" s="284"/>
      <c r="AA68" s="284"/>
      <c r="AB68" s="284"/>
      <c r="AC68" s="284"/>
      <c r="AD68" s="284"/>
      <c r="AE68" s="284"/>
      <c r="AF68" s="286">
        <f t="shared" si="7"/>
        <v>0</v>
      </c>
      <c r="AG68" s="284"/>
      <c r="AH68" s="283">
        <f t="shared" si="8"/>
        <v>100</v>
      </c>
      <c r="AI68" s="284"/>
      <c r="AJ68" s="284"/>
      <c r="AK68" s="284"/>
      <c r="AL68" s="284"/>
      <c r="AM68" s="284"/>
      <c r="AN68" s="284"/>
    </row>
    <row r="69" spans="1:40" s="5" customFormat="1" ht="26.25" thickBot="1" x14ac:dyDescent="0.25">
      <c r="A69" s="39" t="s">
        <v>47</v>
      </c>
      <c r="B69" s="155" t="s">
        <v>42</v>
      </c>
      <c r="C69" s="98">
        <f>C70+C71+C72+C73+C74</f>
        <v>60.620000000000005</v>
      </c>
      <c r="D69" s="173">
        <f>D70+D71+D72+D73+D74</f>
        <v>42.01</v>
      </c>
      <c r="E69" s="98">
        <f>E70+E71+E72+E73+E74</f>
        <v>0.42</v>
      </c>
      <c r="F69" s="97">
        <f>F70+F71+F72+F73+F74</f>
        <v>18.190000000000001</v>
      </c>
      <c r="G69" s="98">
        <f t="shared" si="32"/>
        <v>42.43</v>
      </c>
      <c r="H69" s="98">
        <f>H70+H71+H72+H73+H74</f>
        <v>42.01</v>
      </c>
      <c r="I69" s="172">
        <f>E69</f>
        <v>0.42</v>
      </c>
      <c r="J69" s="71">
        <f>J70+J71+J72+J73+J74</f>
        <v>42.43</v>
      </c>
      <c r="K69" s="174">
        <f>J69/G69*100</f>
        <v>100</v>
      </c>
      <c r="L69" s="129">
        <f>L70+L71+L72+L73+L74</f>
        <v>42.43</v>
      </c>
      <c r="M69" s="144">
        <f>L69/J69*100</f>
        <v>100</v>
      </c>
      <c r="N69" s="145">
        <f>L69/G69*100</f>
        <v>100</v>
      </c>
      <c r="O69" s="146">
        <f>O70+O71+O72+O73+O74</f>
        <v>0</v>
      </c>
      <c r="P69" s="147">
        <f>P70+P71+P72+P73+P74</f>
        <v>0</v>
      </c>
      <c r="Q69" s="148">
        <v>0</v>
      </c>
      <c r="R69" s="147">
        <f>R70+R71+R72+R73+R74</f>
        <v>0</v>
      </c>
      <c r="Z69" s="283"/>
      <c r="AA69" s="283"/>
      <c r="AB69" s="283"/>
      <c r="AC69" s="283"/>
      <c r="AD69" s="283"/>
      <c r="AE69" s="283"/>
      <c r="AF69" s="286">
        <f t="shared" si="7"/>
        <v>0</v>
      </c>
      <c r="AG69" s="283"/>
      <c r="AH69" s="283">
        <f t="shared" si="8"/>
        <v>100</v>
      </c>
      <c r="AI69" s="283"/>
      <c r="AJ69" s="283"/>
      <c r="AK69" s="283"/>
      <c r="AL69" s="283"/>
      <c r="AM69" s="283"/>
      <c r="AN69" s="283"/>
    </row>
    <row r="70" spans="1:40" s="5" customFormat="1" ht="21.75" customHeight="1" outlineLevel="1" x14ac:dyDescent="0.2">
      <c r="A70" s="335"/>
      <c r="B70" s="220" t="s">
        <v>111</v>
      </c>
      <c r="C70" s="221">
        <f>SUM(D70:F70)</f>
        <v>0</v>
      </c>
      <c r="D70" s="222">
        <v>0</v>
      </c>
      <c r="E70" s="221">
        <v>0</v>
      </c>
      <c r="F70" s="223">
        <v>0</v>
      </c>
      <c r="G70" s="151">
        <f t="shared" si="32"/>
        <v>0</v>
      </c>
      <c r="H70" s="151">
        <v>0</v>
      </c>
      <c r="I70" s="181">
        <v>0</v>
      </c>
      <c r="J70" s="246">
        <v>0</v>
      </c>
      <c r="K70" s="151">
        <v>0</v>
      </c>
      <c r="L70" s="131">
        <v>0</v>
      </c>
      <c r="M70" s="132">
        <v>0</v>
      </c>
      <c r="N70" s="132">
        <v>0</v>
      </c>
      <c r="O70" s="133">
        <v>0</v>
      </c>
      <c r="P70" s="134">
        <v>0</v>
      </c>
      <c r="Q70" s="135">
        <v>0</v>
      </c>
      <c r="R70" s="136">
        <v>0</v>
      </c>
      <c r="Z70" s="283"/>
      <c r="AA70" s="283"/>
      <c r="AB70" s="283"/>
      <c r="AC70" s="283"/>
      <c r="AD70" s="283"/>
      <c r="AE70" s="283"/>
      <c r="AF70" s="286">
        <f t="shared" si="7"/>
        <v>0</v>
      </c>
      <c r="AG70" s="283"/>
      <c r="AH70" s="283" t="e">
        <f t="shared" si="8"/>
        <v>#DIV/0!</v>
      </c>
      <c r="AI70" s="283"/>
      <c r="AJ70" s="283"/>
      <c r="AK70" s="283"/>
      <c r="AL70" s="283"/>
      <c r="AM70" s="283"/>
      <c r="AN70" s="283"/>
    </row>
    <row r="71" spans="1:40" s="5" customFormat="1" ht="24" customHeight="1" outlineLevel="1" x14ac:dyDescent="0.2">
      <c r="A71" s="336"/>
      <c r="B71" s="224" t="s">
        <v>112</v>
      </c>
      <c r="C71" s="225">
        <f>SUM(D71:F71)</f>
        <v>60.620000000000005</v>
      </c>
      <c r="D71" s="184">
        <v>42.01</v>
      </c>
      <c r="E71" s="182">
        <v>0.42</v>
      </c>
      <c r="F71" s="143">
        <v>18.190000000000001</v>
      </c>
      <c r="G71" s="182">
        <f t="shared" si="32"/>
        <v>42.43</v>
      </c>
      <c r="H71" s="182">
        <v>42.01</v>
      </c>
      <c r="I71" s="183">
        <v>0.42</v>
      </c>
      <c r="J71" s="74">
        <v>42.43</v>
      </c>
      <c r="K71" s="185">
        <f>J71/G71*100</f>
        <v>100</v>
      </c>
      <c r="L71" s="143">
        <v>42.43</v>
      </c>
      <c r="M71" s="132">
        <f>L71/J71*100</f>
        <v>100</v>
      </c>
      <c r="N71" s="132">
        <f>L71/G71*100</f>
        <v>100</v>
      </c>
      <c r="O71" s="133">
        <v>0</v>
      </c>
      <c r="P71" s="134">
        <v>0</v>
      </c>
      <c r="Q71" s="135">
        <v>0</v>
      </c>
      <c r="R71" s="132">
        <v>0</v>
      </c>
      <c r="S71" s="14"/>
      <c r="T71" s="14"/>
      <c r="U71" s="14"/>
      <c r="Z71" s="283"/>
      <c r="AA71" s="283"/>
      <c r="AB71" s="283"/>
      <c r="AC71" s="283"/>
      <c r="AD71" s="283"/>
      <c r="AE71" s="283"/>
      <c r="AF71" s="286">
        <f t="shared" ref="AF71:AF79" si="33">L71-G71</f>
        <v>0</v>
      </c>
      <c r="AG71" s="283"/>
      <c r="AH71" s="283">
        <f t="shared" ref="AH71:AH79" si="34">L71/G71*100</f>
        <v>100</v>
      </c>
      <c r="AI71" s="283"/>
      <c r="AJ71" s="283"/>
      <c r="AK71" s="283"/>
      <c r="AL71" s="283"/>
      <c r="AM71" s="283"/>
      <c r="AN71" s="283"/>
    </row>
    <row r="72" spans="1:40" s="5" customFormat="1" ht="25.5" outlineLevel="1" x14ac:dyDescent="0.2">
      <c r="A72" s="336"/>
      <c r="B72" s="72" t="s">
        <v>79</v>
      </c>
      <c r="C72" s="73">
        <f>SUM(D72:F72)</f>
        <v>0</v>
      </c>
      <c r="D72" s="74">
        <v>0</v>
      </c>
      <c r="E72" s="75">
        <v>0</v>
      </c>
      <c r="F72" s="76">
        <v>0</v>
      </c>
      <c r="G72" s="132">
        <f t="shared" si="32"/>
        <v>0</v>
      </c>
      <c r="H72" s="132">
        <v>0</v>
      </c>
      <c r="I72" s="150">
        <v>0</v>
      </c>
      <c r="J72" s="247">
        <v>0</v>
      </c>
      <c r="K72" s="151">
        <v>0</v>
      </c>
      <c r="L72" s="135">
        <v>0</v>
      </c>
      <c r="M72" s="132">
        <v>0</v>
      </c>
      <c r="N72" s="132">
        <v>0</v>
      </c>
      <c r="O72" s="133">
        <v>0</v>
      </c>
      <c r="P72" s="134">
        <v>0</v>
      </c>
      <c r="Q72" s="135">
        <v>0</v>
      </c>
      <c r="R72" s="132">
        <v>0</v>
      </c>
      <c r="Z72" s="283"/>
      <c r="AA72" s="283"/>
      <c r="AB72" s="283"/>
      <c r="AC72" s="283"/>
      <c r="AD72" s="283"/>
      <c r="AE72" s="283"/>
      <c r="AF72" s="286">
        <f t="shared" si="33"/>
        <v>0</v>
      </c>
      <c r="AG72" s="283"/>
      <c r="AH72" s="283" t="e">
        <f t="shared" si="34"/>
        <v>#DIV/0!</v>
      </c>
      <c r="AI72" s="283"/>
      <c r="AJ72" s="283"/>
      <c r="AK72" s="283"/>
      <c r="AL72" s="283"/>
      <c r="AM72" s="283"/>
      <c r="AN72" s="283"/>
    </row>
    <row r="73" spans="1:40" s="5" customFormat="1" ht="12.75" customHeight="1" outlineLevel="1" x14ac:dyDescent="0.2">
      <c r="A73" s="336"/>
      <c r="B73" s="72" t="s">
        <v>80</v>
      </c>
      <c r="C73" s="75">
        <f>SUM(D73:F73)</f>
        <v>0</v>
      </c>
      <c r="D73" s="74">
        <v>0</v>
      </c>
      <c r="E73" s="75">
        <v>0</v>
      </c>
      <c r="F73" s="76">
        <v>0</v>
      </c>
      <c r="G73" s="132">
        <f t="shared" si="32"/>
        <v>0</v>
      </c>
      <c r="H73" s="132">
        <v>0</v>
      </c>
      <c r="I73" s="150">
        <v>0</v>
      </c>
      <c r="J73" s="247">
        <v>0</v>
      </c>
      <c r="K73" s="151">
        <v>0</v>
      </c>
      <c r="L73" s="135">
        <v>0</v>
      </c>
      <c r="M73" s="132">
        <v>0</v>
      </c>
      <c r="N73" s="132">
        <v>0</v>
      </c>
      <c r="O73" s="133">
        <v>0</v>
      </c>
      <c r="P73" s="134">
        <v>0</v>
      </c>
      <c r="Q73" s="135">
        <v>0</v>
      </c>
      <c r="R73" s="132">
        <v>0</v>
      </c>
      <c r="Z73" s="283"/>
      <c r="AA73" s="283"/>
      <c r="AB73" s="283"/>
      <c r="AC73" s="283"/>
      <c r="AD73" s="283"/>
      <c r="AE73" s="283"/>
      <c r="AF73" s="286">
        <f t="shared" si="33"/>
        <v>0</v>
      </c>
      <c r="AG73" s="283"/>
      <c r="AH73" s="283" t="e">
        <f t="shared" si="34"/>
        <v>#DIV/0!</v>
      </c>
      <c r="AI73" s="283"/>
      <c r="AJ73" s="283"/>
      <c r="AK73" s="283"/>
      <c r="AL73" s="283"/>
      <c r="AM73" s="283"/>
      <c r="AN73" s="283"/>
    </row>
    <row r="74" spans="1:40" s="5" customFormat="1" ht="39" outlineLevel="1" thickBot="1" x14ac:dyDescent="0.25">
      <c r="A74" s="337"/>
      <c r="B74" s="77" t="s">
        <v>81</v>
      </c>
      <c r="C74" s="78">
        <f>SUM(D74:F74)</f>
        <v>0</v>
      </c>
      <c r="D74" s="79">
        <v>0</v>
      </c>
      <c r="E74" s="78">
        <v>0</v>
      </c>
      <c r="F74" s="80">
        <v>0</v>
      </c>
      <c r="G74" s="138">
        <v>0</v>
      </c>
      <c r="H74" s="138">
        <v>0</v>
      </c>
      <c r="I74" s="152">
        <v>0</v>
      </c>
      <c r="J74" s="248">
        <v>0</v>
      </c>
      <c r="K74" s="153">
        <v>0</v>
      </c>
      <c r="L74" s="137">
        <v>0</v>
      </c>
      <c r="M74" s="138">
        <v>0</v>
      </c>
      <c r="N74" s="138">
        <v>0</v>
      </c>
      <c r="O74" s="139">
        <v>0</v>
      </c>
      <c r="P74" s="140">
        <v>0</v>
      </c>
      <c r="Q74" s="135">
        <v>0</v>
      </c>
      <c r="R74" s="138">
        <v>0</v>
      </c>
      <c r="Z74" s="283"/>
      <c r="AA74" s="283"/>
      <c r="AB74" s="283"/>
      <c r="AC74" s="283"/>
      <c r="AD74" s="283"/>
      <c r="AE74" s="283"/>
      <c r="AF74" s="286">
        <f t="shared" si="33"/>
        <v>0</v>
      </c>
      <c r="AG74" s="283"/>
      <c r="AH74" s="283" t="e">
        <f t="shared" si="34"/>
        <v>#DIV/0!</v>
      </c>
      <c r="AI74" s="283"/>
      <c r="AJ74" s="283"/>
      <c r="AK74" s="283"/>
      <c r="AL74" s="283"/>
      <c r="AM74" s="283"/>
      <c r="AN74" s="283"/>
    </row>
    <row r="75" spans="1:40" ht="39" thickBot="1" x14ac:dyDescent="0.3">
      <c r="A75" s="39" t="s">
        <v>48</v>
      </c>
      <c r="B75" s="38" t="s">
        <v>44</v>
      </c>
      <c r="C75" s="37">
        <v>0</v>
      </c>
      <c r="D75" s="35">
        <v>0</v>
      </c>
      <c r="E75" s="37">
        <v>0</v>
      </c>
      <c r="F75" s="36">
        <v>0</v>
      </c>
      <c r="G75" s="108">
        <v>0</v>
      </c>
      <c r="H75" s="108">
        <v>0</v>
      </c>
      <c r="I75" s="154">
        <v>0</v>
      </c>
      <c r="J75" s="249">
        <v>0</v>
      </c>
      <c r="K75" s="108">
        <v>0</v>
      </c>
      <c r="L75" s="109">
        <v>0</v>
      </c>
      <c r="M75" s="108">
        <v>0</v>
      </c>
      <c r="N75" s="108">
        <v>0</v>
      </c>
      <c r="O75" s="107">
        <v>0</v>
      </c>
      <c r="P75" s="229">
        <v>0</v>
      </c>
      <c r="Q75" s="102">
        <v>0</v>
      </c>
      <c r="R75" s="101">
        <v>0</v>
      </c>
      <c r="AF75" s="286">
        <f t="shared" si="33"/>
        <v>0</v>
      </c>
      <c r="AH75" s="283" t="e">
        <f t="shared" si="34"/>
        <v>#DIV/0!</v>
      </c>
    </row>
    <row r="76" spans="1:40" ht="42.75" customHeight="1" outlineLevel="1" x14ac:dyDescent="0.25">
      <c r="A76" s="336"/>
      <c r="B76" s="201" t="s">
        <v>45</v>
      </c>
      <c r="C76" s="202">
        <v>0</v>
      </c>
      <c r="D76" s="202">
        <v>0</v>
      </c>
      <c r="E76" s="202">
        <v>0</v>
      </c>
      <c r="F76" s="202">
        <v>0</v>
      </c>
      <c r="G76" s="136">
        <v>0</v>
      </c>
      <c r="H76" s="136">
        <v>0</v>
      </c>
      <c r="I76" s="131">
        <v>0</v>
      </c>
      <c r="J76" s="250">
        <v>0</v>
      </c>
      <c r="K76" s="136">
        <v>0</v>
      </c>
      <c r="L76" s="131">
        <v>0</v>
      </c>
      <c r="M76" s="136">
        <v>0</v>
      </c>
      <c r="N76" s="136">
        <v>0</v>
      </c>
      <c r="O76" s="203">
        <v>0</v>
      </c>
      <c r="P76" s="204">
        <v>0</v>
      </c>
      <c r="Q76" s="131">
        <v>0</v>
      </c>
      <c r="R76" s="204">
        <v>0</v>
      </c>
      <c r="AF76" s="286">
        <f t="shared" si="33"/>
        <v>0</v>
      </c>
      <c r="AH76" s="283" t="e">
        <f t="shared" si="34"/>
        <v>#DIV/0!</v>
      </c>
    </row>
    <row r="77" spans="1:40" ht="72.75" customHeight="1" outlineLevel="1" x14ac:dyDescent="0.25">
      <c r="A77" s="336"/>
      <c r="B77" s="25" t="s">
        <v>54</v>
      </c>
      <c r="C77" s="13">
        <v>0</v>
      </c>
      <c r="D77" s="13">
        <v>0</v>
      </c>
      <c r="E77" s="13">
        <v>0</v>
      </c>
      <c r="F77" s="13">
        <v>0</v>
      </c>
      <c r="G77" s="132">
        <v>0</v>
      </c>
      <c r="H77" s="132">
        <v>0</v>
      </c>
      <c r="I77" s="135">
        <v>0</v>
      </c>
      <c r="J77" s="247">
        <v>0</v>
      </c>
      <c r="K77" s="132">
        <v>0</v>
      </c>
      <c r="L77" s="135">
        <v>0</v>
      </c>
      <c r="M77" s="132">
        <v>0</v>
      </c>
      <c r="N77" s="132">
        <v>0</v>
      </c>
      <c r="O77" s="133">
        <v>0</v>
      </c>
      <c r="P77" s="134">
        <v>0</v>
      </c>
      <c r="Q77" s="135">
        <v>0</v>
      </c>
      <c r="R77" s="134">
        <v>0</v>
      </c>
      <c r="AF77" s="286">
        <f t="shared" si="33"/>
        <v>0</v>
      </c>
      <c r="AH77" s="283" t="e">
        <f t="shared" si="34"/>
        <v>#DIV/0!</v>
      </c>
    </row>
    <row r="78" spans="1:40" ht="57" customHeight="1" outlineLevel="1" thickBot="1" x14ac:dyDescent="0.3">
      <c r="A78" s="337"/>
      <c r="B78" s="24" t="s">
        <v>46</v>
      </c>
      <c r="C78" s="15">
        <v>0</v>
      </c>
      <c r="D78" s="15">
        <v>0</v>
      </c>
      <c r="E78" s="15">
        <v>0</v>
      </c>
      <c r="F78" s="15">
        <v>0</v>
      </c>
      <c r="G78" s="138">
        <v>0</v>
      </c>
      <c r="H78" s="138">
        <v>0</v>
      </c>
      <c r="I78" s="137">
        <v>0</v>
      </c>
      <c r="J78" s="248">
        <v>0</v>
      </c>
      <c r="K78" s="138">
        <v>0</v>
      </c>
      <c r="L78" s="137">
        <v>0</v>
      </c>
      <c r="M78" s="138">
        <v>0</v>
      </c>
      <c r="N78" s="138">
        <v>0</v>
      </c>
      <c r="O78" s="139">
        <v>0</v>
      </c>
      <c r="P78" s="140">
        <v>0</v>
      </c>
      <c r="Q78" s="137">
        <v>0</v>
      </c>
      <c r="R78" s="140">
        <v>0</v>
      </c>
      <c r="AF78" s="286">
        <f t="shared" si="33"/>
        <v>0</v>
      </c>
      <c r="AH78" s="283" t="e">
        <f t="shared" si="34"/>
        <v>#DIV/0!</v>
      </c>
    </row>
    <row r="79" spans="1:40" ht="28.5" customHeight="1" outlineLevel="1" thickBot="1" x14ac:dyDescent="0.3">
      <c r="A79" s="38" t="s">
        <v>58</v>
      </c>
      <c r="B79" s="38" t="s">
        <v>57</v>
      </c>
      <c r="C79" s="38">
        <v>0</v>
      </c>
      <c r="D79" s="38">
        <v>0</v>
      </c>
      <c r="E79" s="38">
        <v>0</v>
      </c>
      <c r="F79" s="38">
        <v>0</v>
      </c>
      <c r="G79" s="155">
        <v>0</v>
      </c>
      <c r="H79" s="155">
        <v>0</v>
      </c>
      <c r="I79" s="155">
        <v>0</v>
      </c>
      <c r="J79" s="251">
        <v>0</v>
      </c>
      <c r="K79" s="142">
        <v>0</v>
      </c>
      <c r="L79" s="141">
        <v>0</v>
      </c>
      <c r="M79" s="142">
        <v>0</v>
      </c>
      <c r="N79" s="142">
        <v>0</v>
      </c>
      <c r="O79" s="141">
        <v>0</v>
      </c>
      <c r="P79" s="142">
        <v>0</v>
      </c>
      <c r="Q79" s="141">
        <v>0</v>
      </c>
      <c r="R79" s="142">
        <v>0</v>
      </c>
      <c r="AF79" s="286">
        <f t="shared" si="33"/>
        <v>0</v>
      </c>
      <c r="AH79" s="283" t="e">
        <f t="shared" si="34"/>
        <v>#DIV/0!</v>
      </c>
    </row>
    <row r="80" spans="1:40" s="42" customFormat="1" ht="17.25" customHeight="1" outlineLevel="1" x14ac:dyDescent="0.25">
      <c r="A80" s="41"/>
      <c r="B80" s="50" t="s">
        <v>71</v>
      </c>
      <c r="C80" s="41"/>
      <c r="D80" s="41"/>
      <c r="E80" s="41"/>
      <c r="F80" s="41"/>
      <c r="G80" s="41"/>
      <c r="H80" s="41"/>
      <c r="I80" s="41"/>
      <c r="J80" s="41"/>
      <c r="K80" s="41"/>
      <c r="L80" s="67"/>
      <c r="M80" s="67"/>
      <c r="N80" s="67"/>
      <c r="O80" s="67"/>
      <c r="P80" s="67"/>
      <c r="Q80" s="67"/>
      <c r="R80" s="67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</row>
    <row r="81" spans="1:25" ht="16.5" customHeight="1" outlineLevel="1" x14ac:dyDescent="0.25">
      <c r="A81" s="41"/>
      <c r="B81" s="333" t="s">
        <v>75</v>
      </c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25" ht="18.75" customHeight="1" outlineLevel="1" x14ac:dyDescent="0.25">
      <c r="A82" s="41"/>
      <c r="B82" s="338" t="s">
        <v>74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</row>
    <row r="83" spans="1:25" ht="31.5" customHeight="1" outlineLevel="1" x14ac:dyDescent="0.25">
      <c r="A83" s="41"/>
      <c r="B83" s="338" t="s">
        <v>119</v>
      </c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V83" s="244"/>
      <c r="W83" s="244"/>
      <c r="X83" s="245"/>
      <c r="Y83" s="245"/>
    </row>
    <row r="84" spans="1:25" ht="30" customHeight="1" outlineLevel="1" x14ac:dyDescent="0.25">
      <c r="A84" s="27"/>
      <c r="B84" s="333" t="s">
        <v>129</v>
      </c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25" ht="0.75" customHeight="1" outlineLevel="1" x14ac:dyDescent="0.25">
      <c r="A85" s="27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58"/>
      <c r="M85" s="58"/>
      <c r="N85" s="58"/>
      <c r="O85" s="58"/>
      <c r="P85" s="58"/>
      <c r="Q85" s="58"/>
      <c r="R85" s="58"/>
    </row>
    <row r="86" spans="1:25" ht="14.25" customHeight="1" outlineLevel="1" x14ac:dyDescent="0.25">
      <c r="A86" s="27"/>
      <c r="B86" s="272"/>
      <c r="C86" s="273"/>
      <c r="D86" s="273"/>
      <c r="E86" s="273"/>
      <c r="F86" s="273"/>
      <c r="G86" s="273"/>
      <c r="H86" s="273"/>
      <c r="I86" s="273"/>
      <c r="J86" s="273"/>
      <c r="K86" s="273"/>
      <c r="L86" s="274"/>
      <c r="M86" s="274"/>
      <c r="N86" s="274"/>
      <c r="O86" s="274"/>
      <c r="P86" s="274"/>
      <c r="Q86" s="274"/>
      <c r="R86" s="274"/>
    </row>
    <row r="87" spans="1:25" ht="18.75" customHeight="1" x14ac:dyDescent="0.25">
      <c r="B87" s="333" t="s">
        <v>73</v>
      </c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25" ht="30" x14ac:dyDescent="0.25">
      <c r="B88" s="51" t="s">
        <v>49</v>
      </c>
      <c r="C88" s="52"/>
      <c r="D88" s="52"/>
      <c r="E88" s="52"/>
      <c r="F88" s="53"/>
      <c r="G88" s="54">
        <v>1634.81</v>
      </c>
      <c r="H88" s="330" t="s">
        <v>56</v>
      </c>
      <c r="I88" s="331"/>
      <c r="J88" s="332"/>
    </row>
    <row r="89" spans="1:25" x14ac:dyDescent="0.25">
      <c r="B89" s="54" t="s">
        <v>28</v>
      </c>
      <c r="C89" s="52"/>
      <c r="D89" s="52"/>
      <c r="E89" s="52"/>
      <c r="F89" s="53"/>
      <c r="G89" s="55">
        <v>1</v>
      </c>
      <c r="H89" s="330" t="s">
        <v>50</v>
      </c>
      <c r="I89" s="331"/>
      <c r="J89" s="332"/>
      <c r="M89" s="68" t="s">
        <v>19</v>
      </c>
    </row>
    <row r="90" spans="1:25" ht="30.75" customHeight="1" x14ac:dyDescent="0.25">
      <c r="B90" s="51" t="s">
        <v>53</v>
      </c>
      <c r="C90" s="52"/>
      <c r="D90" s="52"/>
      <c r="E90" s="52"/>
      <c r="F90" s="53"/>
      <c r="G90" s="51">
        <v>34.04</v>
      </c>
      <c r="H90" s="330" t="s">
        <v>66</v>
      </c>
      <c r="I90" s="331"/>
      <c r="J90" s="332"/>
    </row>
    <row r="91" spans="1:25" ht="32.25" customHeight="1" x14ac:dyDescent="0.25">
      <c r="B91" s="51" t="s">
        <v>52</v>
      </c>
      <c r="C91" s="52"/>
      <c r="D91" s="52"/>
      <c r="E91" s="52"/>
      <c r="F91" s="53"/>
      <c r="G91" s="54">
        <v>18.190000000000001</v>
      </c>
      <c r="H91" s="330" t="s">
        <v>9</v>
      </c>
      <c r="I91" s="331"/>
      <c r="J91" s="332"/>
    </row>
    <row r="92" spans="1:25" ht="20.25" customHeight="1" x14ac:dyDescent="0.25">
      <c r="B92" s="51" t="s">
        <v>76</v>
      </c>
      <c r="C92" s="52"/>
      <c r="D92" s="52"/>
      <c r="E92" s="52"/>
      <c r="F92" s="53"/>
      <c r="G92" s="54">
        <v>105.55</v>
      </c>
      <c r="H92" s="330" t="s">
        <v>51</v>
      </c>
      <c r="I92" s="331"/>
      <c r="J92" s="332"/>
    </row>
    <row r="93" spans="1:25" ht="30" customHeight="1" x14ac:dyDescent="0.25">
      <c r="B93" s="51" t="s">
        <v>76</v>
      </c>
      <c r="C93" s="52"/>
      <c r="D93" s="52"/>
      <c r="E93" s="52"/>
      <c r="F93" s="53"/>
      <c r="G93" s="54">
        <v>8.07</v>
      </c>
      <c r="H93" s="330" t="s">
        <v>72</v>
      </c>
      <c r="I93" s="331"/>
      <c r="J93" s="332"/>
    </row>
    <row r="94" spans="1:25" ht="36.6" customHeight="1" x14ac:dyDescent="0.25">
      <c r="B94" s="54" t="s">
        <v>22</v>
      </c>
      <c r="C94" s="52"/>
      <c r="D94" s="52"/>
      <c r="E94" s="52"/>
      <c r="F94" s="53"/>
      <c r="G94" s="55">
        <v>4</v>
      </c>
      <c r="H94" s="330" t="s">
        <v>77</v>
      </c>
      <c r="I94" s="331"/>
      <c r="J94" s="332"/>
    </row>
  </sheetData>
  <mergeCells count="24">
    <mergeCell ref="H94:J94"/>
    <mergeCell ref="B84:R84"/>
    <mergeCell ref="H93:J93"/>
    <mergeCell ref="A70:A74"/>
    <mergeCell ref="A76:A78"/>
    <mergeCell ref="H88:J88"/>
    <mergeCell ref="B87:R87"/>
    <mergeCell ref="B81:R81"/>
    <mergeCell ref="B82:R82"/>
    <mergeCell ref="B83:R83"/>
    <mergeCell ref="H89:J89"/>
    <mergeCell ref="H90:J90"/>
    <mergeCell ref="H91:J91"/>
    <mergeCell ref="H92:J92"/>
    <mergeCell ref="A1:R1"/>
    <mergeCell ref="A3:A4"/>
    <mergeCell ref="B3:B4"/>
    <mergeCell ref="C3:F3"/>
    <mergeCell ref="G3:I3"/>
    <mergeCell ref="J3:J4"/>
    <mergeCell ref="K3:K4"/>
    <mergeCell ref="L3:N3"/>
    <mergeCell ref="O3:R3"/>
    <mergeCell ref="P2:R2"/>
  </mergeCells>
  <pageMargins left="0.51181102362204722" right="0" top="0.74803149606299213" bottom="0.39370078740157483" header="0.51181102362204722" footer="0.51181102362204722"/>
  <pageSetup paperSize="9" scale="92" firstPageNumber="0" fitToHeight="0" orientation="landscape" r:id="rId1"/>
  <rowBreaks count="5" manualBreakCount="5">
    <brk id="20" max="17" man="1"/>
    <brk id="35" max="17" man="1"/>
    <brk id="51" max="17" man="1"/>
    <brk id="65" max="17" man="1"/>
    <brk id="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Q25"/>
  <sheetViews>
    <sheetView topLeftCell="B1" zoomScaleNormal="100" workbookViewId="0">
      <selection activeCell="J19" sqref="J19"/>
    </sheetView>
  </sheetViews>
  <sheetFormatPr defaultColWidth="8.7109375" defaultRowHeight="15" x14ac:dyDescent="0.25"/>
  <cols>
    <col min="3" max="3" width="19.7109375" customWidth="1"/>
    <col min="4" max="4" width="16.140625" customWidth="1"/>
    <col min="5" max="5" width="13.7109375" customWidth="1"/>
    <col min="6" max="6" width="11" customWidth="1"/>
    <col min="7" max="7" width="12.140625" customWidth="1"/>
    <col min="8" max="8" width="10.5703125" customWidth="1"/>
    <col min="9" max="9" width="11.140625" customWidth="1"/>
  </cols>
  <sheetData>
    <row r="10" spans="2:17" ht="30.75" customHeight="1" x14ac:dyDescent="0.25">
      <c r="B10" s="340" t="s">
        <v>2</v>
      </c>
      <c r="C10" s="341" t="s">
        <v>3</v>
      </c>
      <c r="D10" s="342" t="s">
        <v>5</v>
      </c>
      <c r="E10" s="342"/>
      <c r="F10" s="342"/>
      <c r="G10" s="343" t="s">
        <v>6</v>
      </c>
      <c r="H10" s="342" t="s">
        <v>0</v>
      </c>
      <c r="I10" s="342"/>
    </row>
    <row r="11" spans="2:17" ht="73.5" customHeight="1" x14ac:dyDescent="0.25">
      <c r="B11" s="340"/>
      <c r="C11" s="341"/>
      <c r="D11" s="6" t="s">
        <v>7</v>
      </c>
      <c r="E11" s="4" t="s">
        <v>8</v>
      </c>
      <c r="F11" s="7" t="s">
        <v>1</v>
      </c>
      <c r="G11" s="343"/>
      <c r="H11" s="6" t="s">
        <v>10</v>
      </c>
      <c r="I11" s="8" t="s">
        <v>43</v>
      </c>
    </row>
    <row r="12" spans="2:17" x14ac:dyDescent="0.25">
      <c r="B12" s="9">
        <v>1</v>
      </c>
      <c r="C12" s="6">
        <v>2</v>
      </c>
      <c r="D12" s="6">
        <v>7</v>
      </c>
      <c r="E12" s="6">
        <v>8</v>
      </c>
      <c r="F12" s="6">
        <v>9</v>
      </c>
      <c r="G12" s="6">
        <v>10</v>
      </c>
      <c r="H12" s="6">
        <v>12</v>
      </c>
      <c r="I12" s="16">
        <v>13</v>
      </c>
    </row>
    <row r="13" spans="2:17" ht="76.5" x14ac:dyDescent="0.25">
      <c r="B13" s="17"/>
      <c r="C13" s="18" t="s">
        <v>20</v>
      </c>
      <c r="D13" s="19"/>
      <c r="E13" s="19"/>
      <c r="F13" s="20"/>
      <c r="G13" s="21"/>
      <c r="H13" s="22"/>
      <c r="I13" s="23"/>
    </row>
    <row r="14" spans="2:17" x14ac:dyDescent="0.25">
      <c r="N14">
        <v>109161.07</v>
      </c>
      <c r="Q14">
        <v>8.1</v>
      </c>
    </row>
    <row r="15" spans="2:17" x14ac:dyDescent="0.25">
      <c r="N15">
        <v>62621.3</v>
      </c>
      <c r="Q15">
        <v>9.57</v>
      </c>
    </row>
    <row r="16" spans="2:17" x14ac:dyDescent="0.25">
      <c r="N16">
        <f>SUM(N14:N15)</f>
        <v>171782.37</v>
      </c>
      <c r="Q16">
        <v>9.31</v>
      </c>
    </row>
    <row r="17" spans="7:17" x14ac:dyDescent="0.25">
      <c r="Q17">
        <v>9.52</v>
      </c>
    </row>
    <row r="18" spans="7:17" x14ac:dyDescent="0.25">
      <c r="Q18">
        <v>7.18</v>
      </c>
    </row>
    <row r="19" spans="7:17" x14ac:dyDescent="0.25">
      <c r="G19">
        <v>667.4</v>
      </c>
      <c r="Q19">
        <v>9.4499999999999993</v>
      </c>
    </row>
    <row r="20" spans="7:17" x14ac:dyDescent="0.25">
      <c r="G20">
        <v>352.54</v>
      </c>
      <c r="Q20">
        <v>7.5</v>
      </c>
    </row>
    <row r="21" spans="7:17" x14ac:dyDescent="0.25">
      <c r="G21">
        <v>653.28</v>
      </c>
      <c r="Q21">
        <v>5.86</v>
      </c>
    </row>
    <row r="22" spans="7:17" x14ac:dyDescent="0.25">
      <c r="G22">
        <v>312.86</v>
      </c>
      <c r="Q22">
        <v>8.6</v>
      </c>
    </row>
    <row r="23" spans="7:17" x14ac:dyDescent="0.25">
      <c r="G23">
        <v>207.25</v>
      </c>
      <c r="Q23">
        <v>1.93</v>
      </c>
    </row>
    <row r="24" spans="7:17" x14ac:dyDescent="0.25">
      <c r="G24">
        <v>1236.99</v>
      </c>
      <c r="Q24">
        <v>85.3</v>
      </c>
    </row>
    <row r="25" spans="7:17" x14ac:dyDescent="0.25">
      <c r="G25">
        <f>SUM(G19:G24)</f>
        <v>3430.3199999999997</v>
      </c>
      <c r="Q25">
        <f>SUM(Q14:Q24)</f>
        <v>162.32</v>
      </c>
    </row>
  </sheetData>
  <mergeCells count="5">
    <mergeCell ref="B10:B11"/>
    <mergeCell ref="C10:C11"/>
    <mergeCell ref="D10:F10"/>
    <mergeCell ref="G10:G11"/>
    <mergeCell ref="H10:I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Лист2</vt:lpstr>
      <vt:lpstr>Лист3</vt:lpstr>
      <vt:lpstr>Лист2!_ФильтрБазыДанных</vt:lpstr>
      <vt:lpstr>Лист2!Заголовки_для_печати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Бреус</dc:creator>
  <cp:lastModifiedBy>Пользователь</cp:lastModifiedBy>
  <cp:revision>2</cp:revision>
  <cp:lastPrinted>2020-12-25T12:24:19Z</cp:lastPrinted>
  <dcterms:created xsi:type="dcterms:W3CDTF">2018-11-22T06:30:12Z</dcterms:created>
  <dcterms:modified xsi:type="dcterms:W3CDTF">2020-12-25T12:26:12Z</dcterms:modified>
  <cp:contentStatus/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